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5.xml" ContentType="application/vnd.openxmlformats-officedocument.spreadsheetml.pivotTable+xml"/>
  <Override PartName="/xl/drawings/drawing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9"/>
  <workbookPr codeName="ThisWorkbook" hidePivotFieldList="1"/>
  <mc:AlternateContent xmlns:mc="http://schemas.openxmlformats.org/markup-compatibility/2006">
    <mc:Choice Requires="x15">
      <x15ac:absPath xmlns:x15ac="http://schemas.microsoft.com/office/spreadsheetml/2010/11/ac" url="C:\Daten\Aktuell\Projects\2023_Superheaters\Reports\Greenpeace\Joint NGO briefing Big Livestock Emissions 2025\"/>
    </mc:Choice>
  </mc:AlternateContent>
  <xr:revisionPtr revIDLastSave="0" documentId="13_ncr:1_{5576BF02-9654-4F2F-AA75-820C05B79BC5}" xr6:coauthVersionLast="47" xr6:coauthVersionMax="47" xr10:uidLastSave="{00000000-0000-0000-0000-000000000000}"/>
  <bookViews>
    <workbookView xWindow="-120" yWindow="-120" windowWidth="29040" windowHeight="15720" tabRatio="840" xr2:uid="{53F815E4-884A-4E43-A77D-B6740444A146}"/>
  </bookViews>
  <sheets>
    <sheet name="Content" sheetId="19" r:id="rId1"/>
    <sheet name="Compiled results for analysis" sheetId="38" r:id="rId2"/>
    <sheet name="Fig 1-3. GHG comparisons" sheetId="49" r:id="rId3"/>
    <sheet name="Fig 4. &amp; Tab 1. GHGs by company" sheetId="52" r:id="rId4"/>
    <sheet name="Fig 5. Methane comparison" sheetId="43" r:id="rId5"/>
    <sheet name="Fig 6. GHGs - GWP100 v GWP20" sheetId="47" r:id="rId6"/>
    <sheet name="Fig 7-8. GHGs by species&amp;GHG" sheetId="50" r:id="rId7"/>
    <sheet name="Fig 9. GHGs by species&amp;source" sheetId="46" r:id="rId8"/>
    <sheet name="JBS emissions by source" sheetId="48" r:id="rId9"/>
    <sheet name="Table 2.1-4. processing-company" sheetId="41" r:id="rId10"/>
    <sheet name="Tab 3.1. Results overview" sheetId="54" r:id="rId11"/>
    <sheet name="Tab 4.1-4.2. Results, meat " sheetId="8" r:id="rId12"/>
    <sheet name="Tab 5.1-5.3. Results, milk" sheetId="16" r:id="rId13"/>
    <sheet name="Tab 6.1-6.2. Processing data" sheetId="13" r:id="rId14"/>
    <sheet name="Tab 7.1-7.16. Company data" sheetId="51" r:id="rId15"/>
    <sheet name="Tab 8. GLEAM emissions" sheetId="6" r:id="rId16"/>
    <sheet name="Tab 9.1-9.5. Supplementary data" sheetId="7" r:id="rId17"/>
    <sheet name="Tab 10. GLEAM regions" sheetId="4" r:id="rId18"/>
    <sheet name="Company+Product scope" sheetId="40" r:id="rId19"/>
  </sheets>
  <definedNames>
    <definedName name="_xlnm._FilterDatabase" localSheetId="18" hidden="1">'Company+Product scope'!$A$1:$D$63</definedName>
    <definedName name="_xlnm._FilterDatabase" localSheetId="11" hidden="1">'Tab 4.1-4.2. Results, meat '!$A$41:$X$113</definedName>
    <definedName name="Axis_CO2">#REF!</definedName>
    <definedName name="Axis_methane">#REF!</definedName>
    <definedName name="BFM_protein_table">'Tab 9.1-9.5. Supplementary data'!$C$3:$E$6</definedName>
    <definedName name="Cap_cattle" localSheetId="10">#REF!</definedName>
    <definedName name="Cap_cattle" localSheetId="14">#REF!</definedName>
    <definedName name="Cap_cattle">'Tab 9.1-9.5. Supplementary data'!$D$26</definedName>
    <definedName name="Cap_pigs" localSheetId="10">#REF!</definedName>
    <definedName name="Cap_pigs" localSheetId="14">#REF!</definedName>
    <definedName name="Cap_pigs">'Tab 9.1-9.5. Supplementary data'!$D$27</definedName>
    <definedName name="Cap_pigs_Pilgrims" localSheetId="10">#REF!</definedName>
    <definedName name="Cap_pigs_Pilgrims" localSheetId="14">'Tab 7.1-7.16. Company data'!$X$40</definedName>
    <definedName name="Cap_pigs_Pilgrims">#REF!</definedName>
    <definedName name="Cap_poultry" localSheetId="10">#REF!</definedName>
    <definedName name="Cap_poultry" localSheetId="14">#REF!</definedName>
    <definedName name="Cap_poultry">'Tab 9.1-9.5. Supplementary data'!$D$28</definedName>
    <definedName name="Danone_intake" localSheetId="10">#REF!</definedName>
    <definedName name="Danone_intake" localSheetId="14">'Tab 7.1-7.16. Company data'!$G$8</definedName>
    <definedName name="Danone_intake">#REF!</definedName>
    <definedName name="days_per_year" localSheetId="10">#REF!</definedName>
    <definedName name="days_per_year" localSheetId="14">#REF!</definedName>
    <definedName name="days_per_year">'Tab 9.1-9.5. Supplementary data'!$D$23</definedName>
    <definedName name="Dressing_perc" localSheetId="10">#REF!</definedName>
    <definedName name="Dressing_perc">'Tab 9.1-9.5. Supplementary data'!$C$16:$O$19</definedName>
    <definedName name="Emissions_results" localSheetId="10">'Tab 3.1. Results overview'!$B$4:$H$52</definedName>
    <definedName name="Emissions_results" localSheetId="14">#REF!</definedName>
    <definedName name="Emissions_results">#REF!</definedName>
    <definedName name="GLEAM_column_index" localSheetId="10">#REF!</definedName>
    <definedName name="GLEAM_column_index" localSheetId="14">#REF!</definedName>
    <definedName name="GLEAM_column_index">'Tab 8. GLEAM emissions'!$F$6:$P$6</definedName>
    <definedName name="GLEAM_GWP100_AR6" localSheetId="10">#REF!</definedName>
    <definedName name="GLEAM_GWP100_AR6">'Tab 8. GLEAM emissions'!$R$6:$AB$50</definedName>
    <definedName name="GLEAM_GWP100_UPDATED_w_GLEAM_v3">'Tab 8. GLEAM emissions'!$F$6:$P$50</definedName>
    <definedName name="GLEAM_GWP20_AR6" localSheetId="10">#REF!</definedName>
    <definedName name="GLEAM_GWP20_AR6" localSheetId="14">#REF!</definedName>
    <definedName name="GLEAM_GWP20_AR6">'Tab 8. GLEAM emissions'!$AD$6:$AH$50</definedName>
    <definedName name="GLEAM_regions">'Tab 9.1-9.5. Supplementary data'!$B$39:$B$49</definedName>
    <definedName name="GLEAM_row_index" localSheetId="10">#REF!</definedName>
    <definedName name="GLEAM_row_index" localSheetId="14">#REF!</definedName>
    <definedName name="GLEAM_row_index">'Tab 8. GLEAM emissions'!$C$6:$C$50</definedName>
    <definedName name="GWP" localSheetId="10">#REF!</definedName>
    <definedName name="GWP" localSheetId="14">#REF!</definedName>
    <definedName name="GWP">'Tab 9.1-9.5. Supplementary data'!$C$31:$H$34</definedName>
    <definedName name="Milk_prod">'Tab 6.1-6.2. Processing data'!$B$32:$E$46</definedName>
    <definedName name="Milk_protein" localSheetId="10">#REF!</definedName>
    <definedName name="Milk_protein" localSheetId="14">#REF!</definedName>
    <definedName name="Milk_protein">'Tab 4.1-4.2. Results, meat '!#REF!</definedName>
    <definedName name="Production_systems">'Tab 9.1-9.5. Supplementary data'!$D$46:$E$48</definedName>
    <definedName name="Slaughter_mass" localSheetId="10">#REF!</definedName>
    <definedName name="Slaughter_mass">'Tab 9.1-9.5. Supplementary data'!$C$10:$O$13</definedName>
    <definedName name="Tot_CH4_GWP100" localSheetId="10">'Tab 3.1. Results overview'!$D$52</definedName>
    <definedName name="Tot_CH4_GWP100" localSheetId="14">#REF!</definedName>
    <definedName name="Tot_CH4_GWP100">#REF!</definedName>
    <definedName name="Tot_CH4_GWP20" localSheetId="10">'Tab 3.1. Results overview'!#REF!</definedName>
    <definedName name="Tot_CH4_GWP20" localSheetId="14">#REF!</definedName>
    <definedName name="Tot_CH4_GWP20">#REF!</definedName>
    <definedName name="Tot_GHG_GWP100" localSheetId="10">'Tab 3.1. Results overview'!$C$52</definedName>
    <definedName name="Tot_GHG_GWP100" localSheetId="14">#REF!</definedName>
    <definedName name="Tot_GHG_GWP100">#REF!</definedName>
    <definedName name="Tot_GHG_GWP20" localSheetId="10">'Tab 3.1. Results overview'!#REF!</definedName>
    <definedName name="Tot_GHG_GWP20" localSheetId="14">#REF!</definedName>
    <definedName name="Tot_GHG_GWP20">#REF!</definedName>
  </definedNames>
  <calcPr calcId="191028"/>
  <pivotCaches>
    <pivotCache cacheId="654" r:id="rId20"/>
    <pivotCache cacheId="655"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7" i="38" l="1"/>
  <c r="I387" i="38"/>
  <c r="B3" i="49"/>
  <c r="G5" i="43"/>
  <c r="G7" i="43"/>
  <c r="L52" i="52"/>
  <c r="K52" i="52"/>
  <c r="J52" i="52"/>
  <c r="I52" i="52"/>
  <c r="H52" i="52"/>
  <c r="L51" i="52"/>
  <c r="K51" i="52"/>
  <c r="J51" i="52"/>
  <c r="I51" i="52"/>
  <c r="H51" i="52"/>
  <c r="L50" i="52"/>
  <c r="K50" i="52"/>
  <c r="J50" i="52"/>
  <c r="I50" i="52"/>
  <c r="H50" i="52"/>
  <c r="L49" i="52"/>
  <c r="K49" i="52"/>
  <c r="J49" i="52"/>
  <c r="I49" i="52"/>
  <c r="H49" i="52"/>
  <c r="L48" i="52"/>
  <c r="K48" i="52"/>
  <c r="J48" i="52"/>
  <c r="I48" i="52"/>
  <c r="H48" i="52"/>
  <c r="L47" i="52"/>
  <c r="K47" i="52"/>
  <c r="J47" i="52"/>
  <c r="I47" i="52"/>
  <c r="H47" i="52"/>
  <c r="L46" i="52"/>
  <c r="K46" i="52"/>
  <c r="J46" i="52"/>
  <c r="I46" i="52"/>
  <c r="H46" i="52"/>
  <c r="L45" i="52"/>
  <c r="K45" i="52"/>
  <c r="J45" i="52"/>
  <c r="I45" i="52"/>
  <c r="H45" i="52"/>
  <c r="L44" i="52"/>
  <c r="K44" i="52"/>
  <c r="J44" i="52"/>
  <c r="I44" i="52"/>
  <c r="H44" i="52"/>
  <c r="L43" i="52"/>
  <c r="K43" i="52"/>
  <c r="J43" i="52"/>
  <c r="I43" i="52"/>
  <c r="H43" i="52"/>
  <c r="L42" i="52"/>
  <c r="K42" i="52"/>
  <c r="J42" i="52"/>
  <c r="I42" i="52"/>
  <c r="H42" i="52"/>
  <c r="L41" i="52"/>
  <c r="K41" i="52"/>
  <c r="J41" i="52"/>
  <c r="I41" i="52"/>
  <c r="H41" i="52"/>
  <c r="L40" i="52"/>
  <c r="K40" i="52"/>
  <c r="J40" i="52"/>
  <c r="I40" i="52"/>
  <c r="H40" i="52"/>
  <c r="L39" i="52"/>
  <c r="K39" i="52"/>
  <c r="J39" i="52"/>
  <c r="I39" i="52"/>
  <c r="H39" i="52"/>
  <c r="L38" i="52"/>
  <c r="K38" i="52"/>
  <c r="J38" i="52"/>
  <c r="I38" i="52"/>
  <c r="H38" i="52"/>
  <c r="L37" i="52"/>
  <c r="K37" i="52"/>
  <c r="J37" i="52"/>
  <c r="I37" i="52"/>
  <c r="H37" i="52"/>
  <c r="L36" i="52"/>
  <c r="K36" i="52"/>
  <c r="J36" i="52"/>
  <c r="I36" i="52"/>
  <c r="H36" i="52"/>
  <c r="L35" i="52"/>
  <c r="K35" i="52"/>
  <c r="J35" i="52"/>
  <c r="I35" i="52"/>
  <c r="H35" i="52"/>
  <c r="L34" i="52"/>
  <c r="K34" i="52"/>
  <c r="J34" i="52"/>
  <c r="I34" i="52"/>
  <c r="H34" i="52"/>
  <c r="L33" i="52"/>
  <c r="K33" i="52"/>
  <c r="J33" i="52"/>
  <c r="I33" i="52"/>
  <c r="H33" i="52"/>
  <c r="L32" i="52"/>
  <c r="K32" i="52"/>
  <c r="J32" i="52"/>
  <c r="I32" i="52"/>
  <c r="H32" i="52"/>
  <c r="L31" i="52"/>
  <c r="K31" i="52"/>
  <c r="J31" i="52"/>
  <c r="I31" i="52"/>
  <c r="H31" i="52"/>
  <c r="L30" i="52"/>
  <c r="K30" i="52"/>
  <c r="J30" i="52"/>
  <c r="I30" i="52"/>
  <c r="H30" i="52"/>
  <c r="L29" i="52"/>
  <c r="K29" i="52"/>
  <c r="J29" i="52"/>
  <c r="I29" i="52"/>
  <c r="H29" i="52"/>
  <c r="L28" i="52"/>
  <c r="K28" i="52"/>
  <c r="J28" i="52"/>
  <c r="I28" i="52"/>
  <c r="H28" i="52"/>
  <c r="L27" i="52"/>
  <c r="K27" i="52"/>
  <c r="J27" i="52"/>
  <c r="I27" i="52"/>
  <c r="H27" i="52"/>
  <c r="L26" i="52"/>
  <c r="K26" i="52"/>
  <c r="J26" i="52"/>
  <c r="I26" i="52"/>
  <c r="H26" i="52"/>
  <c r="L25" i="52"/>
  <c r="K25" i="52"/>
  <c r="J25" i="52"/>
  <c r="I25" i="52"/>
  <c r="H25" i="52"/>
  <c r="L24" i="52"/>
  <c r="K24" i="52"/>
  <c r="J24" i="52"/>
  <c r="I24" i="52"/>
  <c r="H24" i="52"/>
  <c r="L23" i="52"/>
  <c r="K23" i="52"/>
  <c r="J23" i="52"/>
  <c r="I23" i="52"/>
  <c r="H23" i="52"/>
  <c r="L22" i="52"/>
  <c r="K22" i="52"/>
  <c r="J22" i="52"/>
  <c r="I22" i="52"/>
  <c r="H22" i="52"/>
  <c r="L21" i="52"/>
  <c r="K21" i="52"/>
  <c r="J21" i="52"/>
  <c r="I21" i="52"/>
  <c r="H21" i="52"/>
  <c r="L20" i="52"/>
  <c r="K20" i="52"/>
  <c r="J20" i="52"/>
  <c r="I20" i="52"/>
  <c r="H20" i="52"/>
  <c r="L19" i="52"/>
  <c r="K19" i="52"/>
  <c r="J19" i="52"/>
  <c r="I19" i="52"/>
  <c r="H19" i="52"/>
  <c r="L18" i="52"/>
  <c r="K18" i="52"/>
  <c r="J18" i="52"/>
  <c r="I18" i="52"/>
  <c r="H18" i="52"/>
  <c r="L17" i="52"/>
  <c r="K17" i="52"/>
  <c r="J17" i="52"/>
  <c r="I17" i="52"/>
  <c r="H17" i="52"/>
  <c r="L16" i="52"/>
  <c r="K16" i="52"/>
  <c r="J16" i="52"/>
  <c r="I16" i="52"/>
  <c r="H16" i="52"/>
  <c r="L15" i="52"/>
  <c r="K15" i="52"/>
  <c r="J15" i="52"/>
  <c r="I15" i="52"/>
  <c r="H15" i="52"/>
  <c r="L14" i="52"/>
  <c r="K14" i="52"/>
  <c r="J14" i="52"/>
  <c r="I14" i="52"/>
  <c r="H14" i="52"/>
  <c r="L13" i="52"/>
  <c r="K13" i="52"/>
  <c r="J13" i="52"/>
  <c r="I13" i="52"/>
  <c r="H13" i="52"/>
  <c r="L12" i="52"/>
  <c r="K12" i="52"/>
  <c r="J12" i="52"/>
  <c r="I12" i="52"/>
  <c r="H12" i="52"/>
  <c r="L11" i="52"/>
  <c r="K11" i="52"/>
  <c r="J11" i="52"/>
  <c r="I11" i="52"/>
  <c r="H11" i="52"/>
  <c r="L10" i="52"/>
  <c r="K10" i="52"/>
  <c r="J10" i="52"/>
  <c r="I10" i="52"/>
  <c r="H10" i="52"/>
  <c r="L9" i="52"/>
  <c r="K9" i="52"/>
  <c r="J9" i="52"/>
  <c r="I9" i="52"/>
  <c r="H9" i="52"/>
  <c r="L8" i="52"/>
  <c r="M4" i="49" s="1"/>
  <c r="K8" i="52"/>
  <c r="J8" i="52"/>
  <c r="I8" i="52"/>
  <c r="B7" i="43" s="1"/>
  <c r="H8" i="52"/>
  <c r="F91" i="51"/>
  <c r="F85" i="51"/>
  <c r="C52" i="51"/>
  <c r="G47" i="51"/>
  <c r="E47" i="51"/>
  <c r="F45" i="51"/>
  <c r="E45" i="51"/>
  <c r="D32" i="51"/>
  <c r="H15" i="51"/>
  <c r="H14" i="51"/>
  <c r="H13" i="51"/>
  <c r="H12" i="51"/>
  <c r="H11" i="51"/>
  <c r="O12" i="50"/>
  <c r="M10" i="50"/>
  <c r="N12" i="50"/>
  <c r="O9" i="50"/>
  <c r="M12" i="50"/>
  <c r="N9" i="50"/>
  <c r="O11" i="50"/>
  <c r="M9" i="50"/>
  <c r="N10" i="50"/>
  <c r="N11" i="50"/>
  <c r="M11" i="50"/>
  <c r="O10" i="50"/>
  <c r="R4" i="49"/>
  <c r="B5" i="49" l="1"/>
  <c r="M3" i="49" s="1"/>
  <c r="M5" i="49"/>
  <c r="M6" i="49"/>
  <c r="B4" i="43"/>
  <c r="B5" i="43"/>
  <c r="B6" i="43"/>
  <c r="E12" i="54"/>
  <c r="E28" i="54"/>
  <c r="E15" i="54"/>
  <c r="E10" i="54"/>
  <c r="E21" i="54"/>
  <c r="E36" i="54"/>
  <c r="E22" i="54"/>
  <c r="E26" i="54"/>
  <c r="E31" i="54"/>
  <c r="E38" i="54"/>
  <c r="E25" i="54"/>
  <c r="E27" i="54"/>
  <c r="E30" i="54"/>
  <c r="E34" i="54"/>
  <c r="E43" i="54"/>
  <c r="E46" i="54"/>
  <c r="E33" i="54"/>
  <c r="E49" i="54"/>
  <c r="E7" i="54"/>
  <c r="E9" i="54"/>
  <c r="E11" i="54"/>
  <c r="E13" i="54"/>
  <c r="E16" i="54"/>
  <c r="E17" i="54"/>
  <c r="E18" i="54"/>
  <c r="E19" i="54"/>
  <c r="E20" i="54"/>
  <c r="E24" i="54"/>
  <c r="E29" i="54"/>
  <c r="E37" i="54"/>
  <c r="E42" i="54"/>
  <c r="D52" i="54"/>
  <c r="E14" i="54"/>
  <c r="E50" i="54"/>
  <c r="E8" i="54"/>
  <c r="G52" i="54"/>
  <c r="E32" i="54"/>
  <c r="E39" i="54"/>
  <c r="E44" i="54"/>
  <c r="E40" i="54"/>
  <c r="E45" i="54"/>
  <c r="H52" i="54"/>
  <c r="E48" i="54"/>
  <c r="F52" i="54"/>
  <c r="C52" i="54"/>
  <c r="E23" i="54"/>
  <c r="E35" i="54"/>
  <c r="E41" i="54"/>
  <c r="E47" i="54"/>
  <c r="E6" i="54"/>
  <c r="E52" i="54" l="1"/>
  <c r="I7" i="41" l="1"/>
  <c r="I6" i="41"/>
  <c r="I5" i="41"/>
  <c r="R17" i="50"/>
  <c r="R16" i="50"/>
  <c r="R15" i="50"/>
  <c r="H10" i="50"/>
  <c r="H9" i="50"/>
  <c r="H11" i="50"/>
  <c r="E23" i="46" l="1"/>
  <c r="D23" i="46"/>
  <c r="C23" i="46"/>
  <c r="B23" i="46"/>
  <c r="I2" i="38" l="1"/>
  <c r="I3" i="38"/>
  <c r="I4" i="38"/>
  <c r="I5" i="38"/>
  <c r="I6" i="38"/>
  <c r="I7" i="38"/>
  <c r="I8" i="38"/>
  <c r="I9" i="38"/>
  <c r="I10" i="38"/>
  <c r="I11" i="38"/>
  <c r="I12" i="38"/>
  <c r="I13" i="38"/>
  <c r="I14" i="38"/>
  <c r="I15" i="38"/>
  <c r="I16" i="38"/>
  <c r="I17" i="38"/>
  <c r="I18" i="38"/>
  <c r="I19" i="38"/>
  <c r="I20" i="38"/>
  <c r="I21" i="38"/>
  <c r="I22" i="38"/>
  <c r="I23" i="38"/>
  <c r="I24" i="38"/>
  <c r="I25" i="38"/>
  <c r="I26" i="38"/>
  <c r="I27" i="38"/>
  <c r="I28" i="38"/>
  <c r="I29" i="38"/>
  <c r="I30" i="38"/>
  <c r="I31" i="38"/>
  <c r="I32" i="38"/>
  <c r="I33" i="38"/>
  <c r="I34" i="38"/>
  <c r="I35" i="38"/>
  <c r="I36" i="38"/>
  <c r="I37" i="38"/>
  <c r="I38" i="38"/>
  <c r="I39" i="38"/>
  <c r="I40" i="38"/>
  <c r="I41" i="38"/>
  <c r="I42" i="38"/>
  <c r="I43" i="38"/>
  <c r="I44" i="38"/>
  <c r="I45" i="38"/>
  <c r="I46" i="38"/>
  <c r="I47" i="38"/>
  <c r="I48" i="38"/>
  <c r="I49" i="38"/>
  <c r="I50" i="38"/>
  <c r="I51" i="38"/>
  <c r="I52" i="38"/>
  <c r="I53" i="38"/>
  <c r="I54" i="38"/>
  <c r="I55" i="38"/>
  <c r="I56" i="38"/>
  <c r="I57" i="38"/>
  <c r="I58" i="38"/>
  <c r="I59" i="38"/>
  <c r="I60" i="38"/>
  <c r="I61" i="38"/>
  <c r="I62" i="38"/>
  <c r="I63" i="38"/>
  <c r="I64" i="38"/>
  <c r="I65" i="38"/>
  <c r="I66" i="38"/>
  <c r="I67" i="38"/>
  <c r="I68" i="38"/>
  <c r="I69" i="38"/>
  <c r="I70" i="38"/>
  <c r="I71" i="38"/>
  <c r="I72" i="38"/>
  <c r="I73" i="38"/>
  <c r="I74" i="38"/>
  <c r="I75" i="38"/>
  <c r="I76" i="38"/>
  <c r="I77" i="38"/>
  <c r="I78" i="38"/>
  <c r="I79" i="38"/>
  <c r="I80" i="38"/>
  <c r="I81" i="38"/>
  <c r="I82" i="38"/>
  <c r="I83" i="38"/>
  <c r="I84" i="38"/>
  <c r="I85" i="38"/>
  <c r="I86" i="38"/>
  <c r="I87" i="38"/>
  <c r="I88" i="38"/>
  <c r="I89" i="38"/>
  <c r="I90" i="38"/>
  <c r="I91" i="38"/>
  <c r="I92" i="38"/>
  <c r="I93" i="38"/>
  <c r="I94" i="38"/>
  <c r="I95" i="38"/>
  <c r="I96" i="38"/>
  <c r="I97" i="38"/>
  <c r="I98" i="38"/>
  <c r="I99" i="38"/>
  <c r="I100" i="38"/>
  <c r="I101" i="38"/>
  <c r="I102" i="38"/>
  <c r="I103" i="38"/>
  <c r="I104" i="38"/>
  <c r="I105" i="38"/>
  <c r="I106" i="38"/>
  <c r="I107" i="38"/>
  <c r="I108" i="38"/>
  <c r="I109" i="38"/>
  <c r="I110" i="38"/>
  <c r="I111" i="38"/>
  <c r="I112" i="38"/>
  <c r="I113" i="38"/>
  <c r="I114" i="38"/>
  <c r="I115" i="38"/>
  <c r="I116" i="38"/>
  <c r="I117" i="38"/>
  <c r="I118" i="38"/>
  <c r="I119" i="38"/>
  <c r="I120" i="38"/>
  <c r="I121" i="38"/>
  <c r="I122" i="38"/>
  <c r="I123" i="38"/>
  <c r="I124" i="38"/>
  <c r="I125" i="38"/>
  <c r="I126" i="38"/>
  <c r="I127" i="38"/>
  <c r="I128" i="38"/>
  <c r="I129" i="38"/>
  <c r="I130" i="38"/>
  <c r="I131" i="38"/>
  <c r="I132" i="38"/>
  <c r="I133" i="38"/>
  <c r="I134" i="38"/>
  <c r="I135" i="38"/>
  <c r="I136" i="38"/>
  <c r="I137" i="38"/>
  <c r="I138" i="38"/>
  <c r="I139" i="38"/>
  <c r="I140" i="38"/>
  <c r="I141" i="38"/>
  <c r="I142" i="38"/>
  <c r="I143" i="38"/>
  <c r="I144" i="38"/>
  <c r="I145" i="38"/>
  <c r="I146" i="38"/>
  <c r="I147" i="38"/>
  <c r="I148" i="38"/>
  <c r="I149" i="38"/>
  <c r="I150" i="38"/>
  <c r="I151" i="38"/>
  <c r="I152" i="38"/>
  <c r="I153" i="38"/>
  <c r="I154" i="38"/>
  <c r="I155" i="38"/>
  <c r="I156" i="38"/>
  <c r="I157" i="38"/>
  <c r="I158" i="38"/>
  <c r="I159" i="38"/>
  <c r="I160" i="38"/>
  <c r="I161" i="38"/>
  <c r="I162" i="38"/>
  <c r="I163" i="38"/>
  <c r="I164" i="38"/>
  <c r="I165" i="38"/>
  <c r="I166" i="38"/>
  <c r="I167" i="38"/>
  <c r="I168" i="38"/>
  <c r="I169" i="38"/>
  <c r="I170" i="38"/>
  <c r="I171" i="38"/>
  <c r="I172" i="38"/>
  <c r="I173" i="38"/>
  <c r="I174" i="38"/>
  <c r="I175" i="38"/>
  <c r="I176" i="38"/>
  <c r="I177" i="38"/>
  <c r="I178" i="38"/>
  <c r="I179" i="38"/>
  <c r="I180" i="38"/>
  <c r="I181" i="38"/>
  <c r="I182" i="38"/>
  <c r="I183" i="38"/>
  <c r="I184" i="38"/>
  <c r="I185" i="38"/>
  <c r="I186" i="38"/>
  <c r="I187" i="38"/>
  <c r="I188" i="38"/>
  <c r="I189" i="38"/>
  <c r="I190" i="38"/>
  <c r="I191" i="38"/>
  <c r="I192" i="38"/>
  <c r="I193" i="38"/>
  <c r="I194" i="38"/>
  <c r="I195" i="38"/>
  <c r="I196" i="38"/>
  <c r="I197" i="38"/>
  <c r="I198" i="38"/>
  <c r="I199" i="38"/>
  <c r="I200" i="38"/>
  <c r="I201" i="38"/>
  <c r="I202" i="38"/>
  <c r="I203" i="38"/>
  <c r="I204" i="38"/>
  <c r="I205" i="38"/>
  <c r="I206" i="38"/>
  <c r="I207" i="38"/>
  <c r="I208" i="38"/>
  <c r="I209" i="38"/>
  <c r="I210" i="38"/>
  <c r="I211" i="38"/>
  <c r="I212" i="38"/>
  <c r="I213" i="38"/>
  <c r="I214" i="38"/>
  <c r="I215" i="38"/>
  <c r="I216" i="38"/>
  <c r="I217" i="38"/>
  <c r="I218" i="38"/>
  <c r="I219" i="38"/>
  <c r="I220" i="38"/>
  <c r="I221" i="38"/>
  <c r="I222" i="38"/>
  <c r="I223" i="38"/>
  <c r="I224" i="38"/>
  <c r="I225" i="38"/>
  <c r="I226" i="38"/>
  <c r="I227" i="38"/>
  <c r="I228" i="38"/>
  <c r="I229" i="38"/>
  <c r="I230" i="38"/>
  <c r="I231" i="38"/>
  <c r="I232" i="38"/>
  <c r="I233" i="38"/>
  <c r="I234" i="38"/>
  <c r="I235" i="38"/>
  <c r="I236" i="38"/>
  <c r="I237" i="38"/>
  <c r="I238" i="38"/>
  <c r="I239" i="38"/>
  <c r="I240" i="38"/>
  <c r="I241" i="38"/>
  <c r="I242" i="38"/>
  <c r="I243" i="38"/>
  <c r="I244" i="38"/>
  <c r="I245" i="38"/>
  <c r="I246" i="38"/>
  <c r="I247" i="38"/>
  <c r="I248" i="38"/>
  <c r="I249" i="38"/>
  <c r="I250" i="38"/>
  <c r="I251" i="38"/>
  <c r="I252" i="38"/>
  <c r="I253" i="38"/>
  <c r="I254" i="38"/>
  <c r="I255" i="38"/>
  <c r="I256" i="38"/>
  <c r="I257" i="38"/>
  <c r="I258" i="38"/>
  <c r="I259" i="38"/>
  <c r="I260" i="38"/>
  <c r="I261" i="38"/>
  <c r="I262" i="38"/>
  <c r="I263" i="38"/>
  <c r="I264" i="38"/>
  <c r="I265" i="38"/>
  <c r="I266" i="38"/>
  <c r="I267" i="38"/>
  <c r="I268" i="38"/>
  <c r="I269" i="38"/>
  <c r="I270" i="38"/>
  <c r="I271" i="38"/>
  <c r="I272" i="38"/>
  <c r="I273" i="38"/>
  <c r="I274" i="38"/>
  <c r="I275" i="38"/>
  <c r="I276" i="38"/>
  <c r="I277" i="38"/>
  <c r="I278" i="38"/>
  <c r="I279" i="38"/>
  <c r="I280" i="38"/>
  <c r="I281" i="38"/>
  <c r="I282" i="38"/>
  <c r="I283" i="38"/>
  <c r="I284" i="38"/>
  <c r="I285" i="38"/>
  <c r="I286" i="38"/>
  <c r="I287" i="38"/>
  <c r="I288" i="38"/>
  <c r="I289" i="38"/>
  <c r="I290" i="38"/>
  <c r="I291" i="38"/>
  <c r="I292" i="38"/>
  <c r="I293" i="38"/>
  <c r="I294" i="38"/>
  <c r="I295" i="38"/>
  <c r="I296" i="38"/>
  <c r="I297" i="38"/>
  <c r="I298" i="38"/>
  <c r="I299" i="38"/>
  <c r="I300" i="38"/>
  <c r="I301" i="38"/>
  <c r="I302" i="38"/>
  <c r="I303" i="38"/>
  <c r="I304" i="38"/>
  <c r="I305" i="38"/>
  <c r="I306" i="38"/>
  <c r="I307" i="38"/>
  <c r="I308" i="38"/>
  <c r="I309" i="38"/>
  <c r="I310" i="38"/>
  <c r="I311" i="38"/>
  <c r="I312" i="38"/>
  <c r="I313" i="38"/>
  <c r="I314" i="38"/>
  <c r="I315" i="38"/>
  <c r="I316" i="38"/>
  <c r="I317" i="38"/>
  <c r="I318" i="38"/>
  <c r="I319" i="38"/>
  <c r="I320" i="38"/>
  <c r="I321" i="38"/>
  <c r="I322" i="38"/>
  <c r="I323" i="38"/>
  <c r="I324" i="38"/>
  <c r="I325" i="38"/>
  <c r="I326" i="38"/>
  <c r="I327" i="38"/>
  <c r="I328" i="38"/>
  <c r="I329" i="38"/>
  <c r="I330" i="38"/>
  <c r="I331" i="38"/>
  <c r="I332" i="38"/>
  <c r="I333" i="38"/>
  <c r="I334" i="38"/>
  <c r="I335" i="38"/>
  <c r="I336" i="38"/>
  <c r="I337" i="38"/>
  <c r="I338" i="38"/>
  <c r="I339" i="38"/>
  <c r="I340" i="38"/>
  <c r="I341" i="38"/>
  <c r="I342" i="38"/>
  <c r="I343" i="38"/>
  <c r="I344" i="38"/>
  <c r="I345" i="38"/>
  <c r="I346" i="38"/>
  <c r="I347" i="38"/>
  <c r="I348" i="38"/>
  <c r="I349" i="38"/>
  <c r="I350" i="38"/>
  <c r="I351" i="38"/>
  <c r="I352" i="38"/>
  <c r="I353" i="38"/>
  <c r="I354" i="38"/>
  <c r="I355" i="38"/>
  <c r="I356" i="38"/>
  <c r="I357" i="38"/>
  <c r="I358" i="38"/>
  <c r="I359" i="38"/>
  <c r="I360" i="38"/>
  <c r="I361" i="38"/>
  <c r="I362" i="38"/>
  <c r="I363" i="38"/>
  <c r="I364" i="38"/>
  <c r="I365" i="38"/>
  <c r="I366" i="38"/>
  <c r="I367" i="38"/>
  <c r="I368" i="38"/>
  <c r="I369" i="38"/>
  <c r="I370" i="38"/>
  <c r="I371" i="38"/>
  <c r="I372" i="38"/>
  <c r="I373" i="38"/>
  <c r="I374" i="38"/>
  <c r="I375" i="38"/>
  <c r="I376" i="38"/>
  <c r="I377" i="38"/>
  <c r="I378" i="38"/>
  <c r="I379" i="38"/>
  <c r="I380" i="38"/>
  <c r="I381" i="38"/>
  <c r="I382" i="38"/>
  <c r="I383" i="38"/>
  <c r="I384" i="38"/>
  <c r="I385" i="38"/>
  <c r="I386" i="38"/>
  <c r="I388" i="38"/>
  <c r="I389" i="38"/>
  <c r="I390" i="38"/>
  <c r="I391" i="38"/>
  <c r="I392" i="38"/>
  <c r="I393" i="38"/>
  <c r="I394" i="38"/>
  <c r="I395" i="38"/>
  <c r="I396" i="38"/>
  <c r="I397" i="38"/>
  <c r="I398" i="38"/>
  <c r="I399" i="38"/>
  <c r="I400" i="38"/>
  <c r="I401" i="38"/>
  <c r="I402" i="38"/>
  <c r="I403" i="38"/>
  <c r="I404" i="38"/>
  <c r="I405" i="38"/>
  <c r="I406" i="38"/>
  <c r="I407" i="38"/>
  <c r="I408" i="38"/>
  <c r="I409" i="38"/>
  <c r="I410" i="38"/>
  <c r="I411" i="38"/>
  <c r="I412" i="38"/>
  <c r="I413" i="38"/>
  <c r="I414" i="38"/>
  <c r="I415" i="38"/>
  <c r="I416" i="38"/>
  <c r="I417" i="38"/>
  <c r="I418" i="38"/>
  <c r="I419" i="38"/>
  <c r="I420" i="38"/>
  <c r="I421" i="38"/>
  <c r="I422" i="38"/>
  <c r="I423" i="38"/>
  <c r="I424" i="38"/>
  <c r="I425" i="38"/>
  <c r="I426" i="38"/>
  <c r="I427" i="38"/>
  <c r="I428" i="38"/>
  <c r="I429" i="38"/>
  <c r="I430" i="38"/>
  <c r="I431" i="38"/>
  <c r="I432" i="38"/>
  <c r="I433" i="38"/>
  <c r="I434" i="38"/>
  <c r="I435" i="38"/>
  <c r="I436" i="38"/>
  <c r="I437" i="38"/>
  <c r="I438" i="38"/>
  <c r="I439" i="38"/>
  <c r="I440" i="38"/>
  <c r="I441" i="38"/>
  <c r="I442" i="38"/>
  <c r="I443" i="38"/>
  <c r="I444" i="38"/>
  <c r="I445" i="38"/>
  <c r="I446" i="38"/>
  <c r="I447" i="38"/>
  <c r="I448" i="38"/>
  <c r="I449" i="38"/>
  <c r="I450" i="38"/>
  <c r="I451" i="38"/>
  <c r="I452" i="38"/>
  <c r="I453" i="38"/>
  <c r="I454" i="38"/>
  <c r="I455" i="38"/>
  <c r="I456" i="38"/>
  <c r="I458" i="38"/>
  <c r="I459" i="38"/>
  <c r="I460" i="38"/>
  <c r="I461" i="38"/>
  <c r="I462" i="38"/>
  <c r="I463" i="38"/>
  <c r="I464" i="38"/>
  <c r="I465" i="38"/>
  <c r="I466" i="38"/>
  <c r="I467" i="38"/>
  <c r="I468" i="38"/>
  <c r="I469" i="38"/>
  <c r="I470" i="38"/>
  <c r="I471" i="38"/>
  <c r="I472" i="38"/>
  <c r="I473" i="38"/>
  <c r="I474" i="38"/>
  <c r="I475" i="38"/>
  <c r="I476" i="38"/>
  <c r="I477" i="38"/>
  <c r="I478" i="38"/>
  <c r="I479" i="38"/>
  <c r="I480" i="38"/>
  <c r="I481" i="38"/>
  <c r="I482" i="38"/>
  <c r="I483" i="38"/>
  <c r="I484" i="38"/>
  <c r="I485" i="38"/>
  <c r="I486" i="38"/>
  <c r="I487" i="38"/>
  <c r="I488" i="38"/>
  <c r="I489" i="38"/>
  <c r="I490" i="38"/>
  <c r="I491" i="38"/>
  <c r="I492" i="38"/>
  <c r="I493" i="38"/>
  <c r="I494" i="38"/>
  <c r="I495" i="38"/>
  <c r="I496" i="38"/>
  <c r="I497" i="38"/>
  <c r="I498" i="38"/>
  <c r="I499" i="38"/>
  <c r="I500" i="38"/>
  <c r="I501" i="38"/>
  <c r="I502" i="38"/>
  <c r="I503" i="38"/>
  <c r="I504" i="38"/>
  <c r="I505" i="38"/>
  <c r="I506" i="38"/>
  <c r="I507" i="38"/>
  <c r="I508" i="38"/>
  <c r="I509" i="38"/>
  <c r="I510" i="38"/>
  <c r="I511" i="38"/>
  <c r="I512" i="38"/>
  <c r="I513" i="38"/>
  <c r="I514" i="38"/>
  <c r="I515" i="38"/>
  <c r="I516" i="38"/>
  <c r="I517" i="38"/>
  <c r="I518" i="38"/>
  <c r="I519" i="38"/>
  <c r="I520" i="38"/>
  <c r="I521" i="38"/>
  <c r="I522" i="38"/>
  <c r="I523" i="38"/>
  <c r="I524" i="38"/>
  <c r="I525" i="38"/>
  <c r="I526" i="38"/>
  <c r="I527" i="38"/>
  <c r="I528" i="38"/>
  <c r="I529" i="38"/>
  <c r="I530" i="38"/>
  <c r="I531" i="38"/>
  <c r="I532" i="38"/>
  <c r="I533" i="38"/>
  <c r="I534" i="38"/>
  <c r="I535" i="38"/>
  <c r="I536" i="38"/>
  <c r="I537" i="38"/>
  <c r="I538" i="38"/>
  <c r="I539" i="38"/>
  <c r="I540" i="38"/>
  <c r="I541" i="38"/>
  <c r="I542" i="38"/>
  <c r="I543" i="38"/>
  <c r="I544" i="38"/>
  <c r="I545" i="38"/>
  <c r="I546" i="38"/>
  <c r="I547" i="38"/>
  <c r="I548" i="38"/>
  <c r="I549" i="38"/>
  <c r="I550" i="38"/>
  <c r="I551" i="38"/>
  <c r="I552" i="38"/>
  <c r="I553" i="38"/>
  <c r="I554" i="38"/>
  <c r="I555" i="38"/>
  <c r="I556" i="38"/>
  <c r="I557" i="38"/>
  <c r="I558" i="38"/>
  <c r="I559" i="38"/>
  <c r="I560" i="38"/>
  <c r="I561" i="38"/>
  <c r="I562" i="38"/>
  <c r="I563" i="38"/>
  <c r="I564" i="38"/>
  <c r="I565" i="38"/>
  <c r="I566" i="38"/>
  <c r="I567" i="38"/>
  <c r="I568" i="38"/>
  <c r="I569" i="38"/>
  <c r="I570" i="38"/>
  <c r="I571" i="38"/>
  <c r="I572" i="38"/>
  <c r="I573" i="38"/>
  <c r="I574" i="38"/>
  <c r="I575" i="38"/>
  <c r="I576" i="38"/>
  <c r="I577" i="38"/>
  <c r="I578" i="38"/>
  <c r="I579" i="38"/>
  <c r="I580" i="38"/>
  <c r="I581" i="38"/>
  <c r="I582" i="38"/>
  <c r="I583" i="38"/>
  <c r="I584" i="38"/>
  <c r="I585" i="38"/>
  <c r="I586" i="38"/>
  <c r="I587" i="38"/>
  <c r="I588" i="38"/>
  <c r="I589" i="38"/>
  <c r="I590" i="38"/>
  <c r="I591" i="38"/>
  <c r="I592" i="38"/>
  <c r="I593" i="38"/>
  <c r="I594" i="38"/>
  <c r="I595" i="38"/>
  <c r="I596" i="38"/>
  <c r="I597" i="38"/>
  <c r="I598" i="38"/>
  <c r="I599" i="38"/>
  <c r="I600" i="38"/>
  <c r="I601" i="38"/>
  <c r="I602" i="38"/>
  <c r="I603" i="38"/>
  <c r="I604" i="38"/>
  <c r="I605" i="38"/>
  <c r="I606" i="38"/>
  <c r="I607" i="38"/>
  <c r="I608" i="38"/>
  <c r="I609" i="38"/>
  <c r="I610" i="38"/>
  <c r="I611" i="38"/>
  <c r="I612" i="38"/>
  <c r="I613" i="38"/>
  <c r="I614" i="38"/>
  <c r="I615" i="38"/>
  <c r="I616" i="38"/>
  <c r="I617" i="38"/>
  <c r="I618" i="38"/>
  <c r="I619" i="38"/>
  <c r="I620" i="38"/>
  <c r="I621" i="38"/>
  <c r="I622" i="38"/>
  <c r="I623" i="38"/>
  <c r="I624" i="38"/>
  <c r="I625" i="38"/>
  <c r="I626" i="38"/>
  <c r="I627" i="38"/>
  <c r="I628" i="38"/>
  <c r="I629" i="38"/>
  <c r="I630" i="38"/>
  <c r="I631" i="38"/>
  <c r="I632" i="38"/>
  <c r="I633" i="38"/>
  <c r="I634" i="38"/>
  <c r="I635" i="38"/>
  <c r="I636" i="38"/>
  <c r="I637" i="38"/>
  <c r="I638" i="38"/>
  <c r="I639" i="38"/>
  <c r="I640" i="38"/>
  <c r="I641" i="38"/>
  <c r="I642" i="38"/>
  <c r="I643" i="38"/>
  <c r="I644" i="38"/>
  <c r="I645" i="38"/>
  <c r="I646" i="38"/>
  <c r="I647" i="38"/>
  <c r="I648" i="38"/>
  <c r="I649" i="38"/>
  <c r="I650" i="38"/>
  <c r="I651" i="38"/>
  <c r="I652" i="38"/>
  <c r="I653" i="38"/>
  <c r="I654" i="38"/>
  <c r="I655" i="38"/>
  <c r="I656" i="38"/>
  <c r="I657" i="38"/>
  <c r="I658" i="38"/>
  <c r="I659" i="38"/>
  <c r="I660" i="38"/>
  <c r="I661" i="38"/>
  <c r="I662" i="38"/>
  <c r="I663" i="38"/>
  <c r="I664" i="38"/>
  <c r="I665" i="38"/>
  <c r="I666" i="38"/>
  <c r="I667" i="38"/>
  <c r="I668" i="38"/>
  <c r="I669" i="38"/>
  <c r="I670" i="38"/>
  <c r="I671" i="38"/>
  <c r="I672" i="38"/>
  <c r="I673" i="38"/>
  <c r="I674" i="38"/>
  <c r="I675" i="38"/>
  <c r="I676" i="38"/>
  <c r="I677" i="38"/>
  <c r="I678" i="38"/>
  <c r="I679" i="38"/>
  <c r="I680" i="38"/>
  <c r="I681" i="38"/>
  <c r="I682" i="38"/>
  <c r="I683" i="38"/>
  <c r="I684" i="38"/>
  <c r="I685" i="38"/>
  <c r="I686" i="38"/>
  <c r="I687" i="38"/>
  <c r="I688" i="38"/>
  <c r="I689" i="38"/>
  <c r="I690" i="38"/>
  <c r="I691" i="38"/>
  <c r="I692" i="38"/>
  <c r="I693" i="38"/>
  <c r="I694" i="38"/>
  <c r="I695" i="38"/>
  <c r="I696" i="38"/>
  <c r="I697" i="38"/>
  <c r="I698" i="38"/>
  <c r="I699" i="38"/>
  <c r="I700" i="38"/>
  <c r="I701" i="38"/>
  <c r="I702" i="38"/>
  <c r="I703" i="38"/>
  <c r="I704" i="38"/>
  <c r="I705" i="38"/>
  <c r="I706" i="38"/>
  <c r="I707" i="38"/>
  <c r="I708" i="38"/>
  <c r="I709" i="38"/>
  <c r="I710" i="38"/>
  <c r="I711" i="38"/>
  <c r="I712" i="38"/>
  <c r="I713" i="38"/>
  <c r="I714" i="38"/>
  <c r="I715" i="38"/>
  <c r="I716" i="38"/>
  <c r="I717" i="38"/>
  <c r="I718" i="38"/>
  <c r="I719" i="38"/>
  <c r="I720" i="38"/>
  <c r="I721" i="38"/>
  <c r="I722" i="38"/>
  <c r="I723" i="38"/>
  <c r="I724" i="38"/>
  <c r="I725" i="38"/>
  <c r="I726" i="38"/>
  <c r="I727" i="38"/>
  <c r="I728" i="38"/>
  <c r="I729" i="38"/>
  <c r="I730" i="38"/>
  <c r="I731" i="38"/>
  <c r="I732" i="38"/>
  <c r="I733" i="38"/>
  <c r="I734" i="38"/>
  <c r="I735" i="38"/>
  <c r="I736" i="38"/>
  <c r="I737" i="38"/>
  <c r="I738" i="38"/>
  <c r="I739" i="38"/>
  <c r="I740" i="38"/>
  <c r="I741" i="38"/>
  <c r="I742" i="38"/>
  <c r="I743" i="38"/>
  <c r="I744" i="38"/>
  <c r="I745" i="38"/>
  <c r="I746" i="38"/>
  <c r="I747" i="38"/>
  <c r="I748" i="38"/>
  <c r="I749" i="38"/>
  <c r="I750" i="38"/>
  <c r="I751" i="38"/>
  <c r="I752" i="38"/>
  <c r="I753" i="38"/>
  <c r="I754" i="38"/>
  <c r="I755" i="38"/>
  <c r="I756" i="38"/>
  <c r="I757" i="38"/>
  <c r="I758" i="38"/>
  <c r="I759" i="38"/>
  <c r="I760" i="38"/>
  <c r="I761" i="38"/>
  <c r="I762" i="38"/>
  <c r="I763" i="38"/>
  <c r="I764" i="38"/>
  <c r="I765" i="38"/>
  <c r="I766" i="38"/>
  <c r="I767" i="38"/>
  <c r="I768" i="38"/>
  <c r="I769" i="38"/>
  <c r="I770" i="38"/>
  <c r="I771" i="38"/>
  <c r="I772" i="38"/>
  <c r="I773" i="38"/>
  <c r="I774" i="38"/>
  <c r="I775" i="38"/>
  <c r="I776" i="38"/>
  <c r="I777" i="38"/>
  <c r="I778" i="38"/>
  <c r="I779" i="38"/>
  <c r="I780" i="38"/>
  <c r="I781" i="38"/>
  <c r="I782" i="38"/>
  <c r="I783" i="38"/>
  <c r="I784" i="38"/>
  <c r="I785" i="38"/>
  <c r="I786" i="38"/>
  <c r="I787" i="38"/>
  <c r="I788" i="38"/>
  <c r="I789" i="38"/>
  <c r="I790" i="38"/>
  <c r="I791" i="38"/>
  <c r="I792" i="38"/>
  <c r="I793" i="38"/>
  <c r="I794" i="38"/>
  <c r="I795" i="38"/>
  <c r="I796" i="38"/>
  <c r="I797" i="38"/>
  <c r="I798" i="38"/>
  <c r="I799" i="38"/>
  <c r="I800" i="38"/>
  <c r="I801" i="38"/>
  <c r="I802" i="38"/>
  <c r="I803" i="38"/>
  <c r="I804" i="38"/>
  <c r="I805" i="38"/>
  <c r="I806" i="38"/>
  <c r="I807" i="38"/>
  <c r="I808" i="38"/>
  <c r="I809" i="38"/>
  <c r="I810" i="38"/>
  <c r="I811" i="38"/>
  <c r="I812" i="38"/>
  <c r="I813" i="38"/>
  <c r="I814" i="38"/>
  <c r="I815" i="38"/>
  <c r="I816" i="38"/>
  <c r="I817" i="38"/>
  <c r="I818" i="38"/>
  <c r="I819" i="38"/>
  <c r="I820" i="38"/>
  <c r="I821" i="38"/>
  <c r="I822" i="38"/>
  <c r="I823" i="38"/>
  <c r="I824" i="38"/>
  <c r="I825" i="38"/>
  <c r="I826" i="38"/>
  <c r="I827" i="38"/>
  <c r="I828" i="38"/>
  <c r="I829" i="38"/>
  <c r="I830" i="38"/>
  <c r="I831" i="38"/>
  <c r="I832" i="38"/>
  <c r="I833" i="38"/>
  <c r="I834" i="38"/>
  <c r="I835" i="38"/>
  <c r="I836" i="38"/>
  <c r="I837" i="38"/>
  <c r="I838" i="38"/>
  <c r="I839" i="38"/>
  <c r="I840" i="38"/>
  <c r="I841" i="38"/>
  <c r="I842" i="38"/>
  <c r="I843" i="38"/>
  <c r="I844" i="38"/>
  <c r="I845" i="38"/>
  <c r="I846" i="38"/>
  <c r="I847" i="38"/>
  <c r="I848" i="38"/>
  <c r="I849" i="38"/>
  <c r="I850" i="38"/>
  <c r="I851" i="38"/>
  <c r="I852" i="38"/>
  <c r="I853" i="38"/>
  <c r="I854" i="38"/>
  <c r="I855" i="38"/>
  <c r="I856" i="38"/>
  <c r="I857" i="38"/>
  <c r="I858" i="38"/>
  <c r="I859" i="38"/>
  <c r="I860" i="38"/>
  <c r="I861" i="38"/>
  <c r="I862" i="38"/>
  <c r="I863" i="38"/>
  <c r="I864" i="38"/>
  <c r="I865" i="38"/>
  <c r="I866" i="38"/>
  <c r="I867" i="38"/>
  <c r="I868" i="38"/>
  <c r="I869" i="38"/>
  <c r="I870" i="38"/>
  <c r="I871" i="38"/>
  <c r="I872" i="38"/>
  <c r="I873" i="38"/>
  <c r="I874" i="38"/>
  <c r="I875" i="38"/>
  <c r="I876" i="38"/>
  <c r="I877" i="38"/>
  <c r="I878" i="38"/>
  <c r="I879" i="38"/>
  <c r="I880" i="38"/>
  <c r="I881" i="38"/>
  <c r="I882" i="38"/>
  <c r="I883" i="38"/>
  <c r="I884" i="38"/>
  <c r="I885" i="38"/>
  <c r="I886" i="38"/>
  <c r="I887" i="38"/>
  <c r="I888" i="38"/>
  <c r="I889" i="38"/>
  <c r="I890" i="38"/>
  <c r="I891" i="38"/>
  <c r="I892" i="38"/>
  <c r="I893" i="38"/>
  <c r="I894" i="38"/>
  <c r="I895" i="38"/>
  <c r="I896" i="38"/>
  <c r="I897" i="38"/>
  <c r="I898" i="38"/>
  <c r="I899" i="38"/>
  <c r="I900" i="38"/>
  <c r="I901" i="38"/>
  <c r="I902" i="38"/>
  <c r="I903" i="38"/>
  <c r="I904" i="38"/>
  <c r="I905" i="38"/>
  <c r="I906" i="38"/>
  <c r="I907" i="38"/>
  <c r="I908" i="38"/>
  <c r="I909" i="38"/>
  <c r="I910" i="38"/>
  <c r="I911" i="38"/>
  <c r="I912" i="38"/>
  <c r="I913" i="38"/>
  <c r="I914" i="38"/>
  <c r="I915" i="38"/>
  <c r="I916" i="38"/>
  <c r="I917" i="38"/>
  <c r="I918" i="38"/>
  <c r="I919" i="38"/>
  <c r="I920" i="38"/>
  <c r="I921" i="38"/>
  <c r="I922" i="38"/>
  <c r="I923" i="38"/>
  <c r="I924" i="38"/>
  <c r="I925" i="38"/>
  <c r="I926" i="38"/>
  <c r="I927" i="38"/>
  <c r="I928" i="38"/>
  <c r="I929" i="38"/>
  <c r="I930" i="38"/>
  <c r="I931" i="38"/>
  <c r="I932" i="38"/>
  <c r="I933" i="38"/>
  <c r="I934" i="38"/>
  <c r="I935" i="38"/>
  <c r="I936" i="38"/>
  <c r="I937" i="38"/>
  <c r="I938" i="38"/>
  <c r="I939" i="38"/>
  <c r="I940" i="38"/>
  <c r="I941" i="38"/>
  <c r="I942" i="38"/>
  <c r="I943" i="38"/>
  <c r="I944" i="38"/>
  <c r="I945" i="38"/>
  <c r="I946" i="38"/>
  <c r="I947" i="38"/>
  <c r="I948" i="38"/>
  <c r="I949" i="38"/>
  <c r="I950" i="38"/>
  <c r="I951" i="38"/>
  <c r="I952" i="38"/>
  <c r="I953" i="38"/>
  <c r="I954" i="38"/>
  <c r="I955" i="38"/>
  <c r="I956" i="38"/>
  <c r="I957" i="38"/>
  <c r="I958" i="38"/>
  <c r="I959" i="38"/>
  <c r="I960" i="38"/>
  <c r="I961" i="38"/>
  <c r="I962" i="38"/>
  <c r="I963" i="38"/>
  <c r="I964" i="38"/>
  <c r="I965" i="38"/>
  <c r="I966" i="38"/>
  <c r="I967" i="38"/>
  <c r="I968" i="38"/>
  <c r="I969" i="38"/>
  <c r="I970" i="38"/>
  <c r="I971" i="38"/>
  <c r="I972" i="38"/>
  <c r="I973" i="38"/>
  <c r="I974" i="38"/>
  <c r="I975" i="38"/>
  <c r="I976" i="38"/>
  <c r="I977" i="38"/>
  <c r="I978" i="38"/>
  <c r="I979" i="38"/>
  <c r="I980" i="38"/>
  <c r="I981" i="38"/>
  <c r="I982" i="38"/>
  <c r="I983" i="38"/>
  <c r="I984" i="38"/>
  <c r="I985" i="38"/>
  <c r="I986" i="38"/>
  <c r="I987" i="38"/>
  <c r="I988" i="38"/>
  <c r="I989" i="38"/>
  <c r="I990" i="38"/>
  <c r="I991" i="38"/>
  <c r="I992" i="38"/>
  <c r="I993" i="38"/>
  <c r="I994" i="38"/>
  <c r="I995" i="38"/>
  <c r="I996" i="38"/>
  <c r="I997" i="38"/>
  <c r="I998" i="38"/>
  <c r="I999" i="38"/>
  <c r="I1000" i="38"/>
  <c r="I1001" i="38"/>
  <c r="I1002" i="38"/>
  <c r="I1003" i="38"/>
  <c r="I1004" i="38"/>
  <c r="I1005" i="38"/>
  <c r="I1006" i="38"/>
  <c r="I1007" i="38"/>
  <c r="I1008" i="38"/>
  <c r="I1009" i="38"/>
  <c r="I1010" i="38"/>
  <c r="I1011" i="38"/>
  <c r="I1012" i="38"/>
  <c r="I1013" i="38"/>
  <c r="I1014" i="38"/>
  <c r="I1015" i="38"/>
  <c r="I1016" i="38"/>
  <c r="I1017" i="38"/>
  <c r="I1018" i="38"/>
  <c r="I1019" i="38"/>
  <c r="I1020" i="38"/>
  <c r="I1021" i="38"/>
  <c r="I1022" i="38"/>
  <c r="I1023" i="38"/>
  <c r="I1024" i="38"/>
  <c r="I1025" i="38"/>
  <c r="I1026" i="38"/>
  <c r="I1027" i="38"/>
  <c r="I1028" i="38"/>
  <c r="I1029" i="38"/>
  <c r="I1030" i="38"/>
  <c r="I1031" i="38"/>
  <c r="I1032" i="38"/>
  <c r="I1033" i="38"/>
  <c r="I1034" i="38"/>
  <c r="I1035" i="38"/>
  <c r="I1036" i="38"/>
  <c r="I1037" i="38"/>
  <c r="I1038" i="38"/>
  <c r="I1039" i="38"/>
  <c r="I1040" i="38"/>
  <c r="I1041" i="38"/>
  <c r="I1042" i="38"/>
  <c r="I1043" i="38"/>
  <c r="I1044" i="38"/>
  <c r="I1045" i="38"/>
  <c r="I1046" i="38"/>
  <c r="I1047" i="38"/>
  <c r="I1048" i="38"/>
  <c r="I1049" i="38"/>
  <c r="I1050" i="38"/>
  <c r="I1051" i="38"/>
  <c r="I1052" i="38"/>
  <c r="I1053" i="38"/>
  <c r="I1054" i="38"/>
  <c r="I1055" i="38"/>
  <c r="I1056" i="38"/>
  <c r="I1057" i="38"/>
  <c r="I1058" i="38"/>
  <c r="I1059" i="38"/>
  <c r="I1060" i="38"/>
  <c r="I1061" i="38"/>
  <c r="I1062" i="38"/>
  <c r="I1063" i="38"/>
  <c r="I1064" i="38"/>
  <c r="I1065" i="38"/>
  <c r="I1066" i="38"/>
  <c r="I1067" i="38"/>
  <c r="I1068" i="38"/>
  <c r="I1069" i="38"/>
  <c r="I1070" i="38"/>
  <c r="I1071" i="38"/>
  <c r="I1072" i="38"/>
  <c r="I1073" i="38"/>
  <c r="I1074" i="38"/>
  <c r="I1075" i="38"/>
  <c r="I1076" i="38"/>
  <c r="I1077" i="38"/>
  <c r="I1078" i="38"/>
  <c r="I1079" i="38"/>
  <c r="I1080" i="38"/>
  <c r="I1081" i="38"/>
  <c r="I1082" i="38"/>
  <c r="I1083" i="38"/>
  <c r="I1084" i="38"/>
  <c r="I1085" i="38"/>
  <c r="I1086" i="38"/>
  <c r="I1087" i="38"/>
  <c r="I1088" i="38"/>
  <c r="I1089" i="38"/>
  <c r="I1090" i="38"/>
  <c r="I1091" i="38"/>
  <c r="I1092" i="38"/>
  <c r="I1093" i="38"/>
  <c r="I1094" i="38"/>
  <c r="I1095" i="38"/>
  <c r="I1096" i="38"/>
  <c r="I1097" i="38"/>
  <c r="I1098" i="38"/>
  <c r="I1099" i="38"/>
  <c r="I1100" i="38"/>
  <c r="I1101" i="38"/>
  <c r="I1102" i="38"/>
  <c r="I1103" i="38"/>
  <c r="I1104" i="38"/>
  <c r="I1105" i="38"/>
  <c r="I1106" i="38"/>
  <c r="I1107" i="38"/>
  <c r="I1108" i="38"/>
  <c r="I1109" i="38"/>
  <c r="I1110" i="38"/>
  <c r="I1111" i="38"/>
  <c r="I1112" i="38"/>
  <c r="I1113" i="38"/>
  <c r="I1114" i="38"/>
  <c r="I1115" i="38"/>
  <c r="I1116" i="38"/>
  <c r="I1117" i="38"/>
  <c r="I1118" i="38"/>
  <c r="I1119" i="38"/>
  <c r="I1120" i="38"/>
  <c r="I1121" i="38"/>
  <c r="I1122" i="38"/>
  <c r="I1123" i="38"/>
  <c r="I1124" i="38"/>
  <c r="I1125" i="38"/>
  <c r="I1126" i="38"/>
  <c r="I1127" i="38"/>
  <c r="I1128" i="38"/>
  <c r="I1129" i="38"/>
  <c r="I1130" i="38"/>
  <c r="I1131" i="38"/>
  <c r="I1132" i="38"/>
  <c r="I1133" i="38"/>
  <c r="I1134" i="38"/>
  <c r="I1135" i="38"/>
  <c r="I1136" i="38"/>
  <c r="I1137" i="38"/>
  <c r="I1138" i="38"/>
  <c r="I1139" i="38"/>
  <c r="I1140" i="38"/>
  <c r="I1141" i="38"/>
  <c r="I1142" i="38"/>
  <c r="I1143" i="38"/>
  <c r="I1144" i="38"/>
  <c r="I1145" i="38"/>
  <c r="I1146" i="38"/>
  <c r="I1147" i="38"/>
  <c r="I1148" i="38"/>
  <c r="I1149" i="38"/>
  <c r="I1150" i="38"/>
  <c r="I1151" i="38"/>
  <c r="I1152" i="38"/>
  <c r="I1153" i="38"/>
  <c r="I1154" i="38"/>
  <c r="I1155" i="38"/>
  <c r="I1156" i="38"/>
  <c r="I1157" i="38"/>
  <c r="I1158" i="38"/>
  <c r="I1159" i="38"/>
  <c r="I1160" i="38"/>
  <c r="I1161" i="38"/>
  <c r="I1162" i="38"/>
  <c r="I1163" i="38"/>
  <c r="I1164" i="38"/>
  <c r="I1165" i="38"/>
  <c r="I1166" i="38"/>
  <c r="I1167" i="38"/>
  <c r="I1168" i="38"/>
  <c r="I1169" i="38"/>
  <c r="I1170" i="38"/>
  <c r="I1171" i="38"/>
  <c r="I1172" i="38"/>
  <c r="I1173" i="38"/>
  <c r="I1174" i="38"/>
  <c r="I1175" i="38"/>
  <c r="I1176" i="38"/>
  <c r="I1177" i="38"/>
  <c r="I1178" i="38"/>
  <c r="I1179" i="38"/>
  <c r="I1180" i="38"/>
  <c r="I1181" i="38"/>
  <c r="I1182" i="38"/>
  <c r="I1183" i="38"/>
  <c r="I1184" i="38"/>
  <c r="I1185" i="38"/>
  <c r="I1186" i="38"/>
  <c r="I1187" i="38"/>
  <c r="I1188" i="38"/>
  <c r="I1189" i="38"/>
  <c r="I1190" i="38"/>
  <c r="I1191" i="38"/>
  <c r="I1192" i="38"/>
  <c r="I1193" i="38"/>
  <c r="I1194" i="38"/>
  <c r="I1195" i="38"/>
  <c r="I1196" i="38"/>
  <c r="I1197" i="38"/>
  <c r="I1198" i="38"/>
  <c r="I1199" i="38"/>
  <c r="I1200" i="38"/>
  <c r="I1201" i="38"/>
  <c r="I1202" i="38"/>
  <c r="I1203" i="38"/>
  <c r="I1204" i="38"/>
  <c r="I1205" i="38"/>
  <c r="I1206" i="38"/>
  <c r="I1207" i="38"/>
  <c r="I1208" i="38"/>
  <c r="I1209" i="38"/>
  <c r="I1210" i="38"/>
  <c r="I1211" i="38"/>
  <c r="I1212" i="38"/>
  <c r="I1213" i="38"/>
  <c r="I1214" i="38"/>
  <c r="I1215" i="38"/>
  <c r="I1216" i="38"/>
  <c r="I1217" i="38"/>
  <c r="I1218" i="38"/>
  <c r="I1219" i="38"/>
  <c r="I1220" i="38"/>
  <c r="I1221" i="38"/>
  <c r="I1222" i="38"/>
  <c r="I1223" i="38"/>
  <c r="I1224" i="38"/>
  <c r="I1225" i="38"/>
  <c r="I1226" i="38"/>
  <c r="I1227" i="38"/>
  <c r="I1228" i="38"/>
  <c r="I1229" i="38"/>
  <c r="I1230" i="38"/>
  <c r="I1231" i="38"/>
  <c r="I1232" i="38"/>
  <c r="I1233" i="38"/>
  <c r="I1234" i="38"/>
  <c r="I1235" i="38"/>
  <c r="I1236" i="38"/>
  <c r="I1237" i="38"/>
  <c r="I1238" i="38"/>
  <c r="I1239" i="38"/>
  <c r="I1240" i="38"/>
  <c r="I1241" i="38"/>
  <c r="I1242" i="38"/>
  <c r="I1243" i="38"/>
  <c r="I1244" i="38"/>
  <c r="I1245" i="38"/>
  <c r="I1246" i="38"/>
  <c r="I1247" i="38"/>
  <c r="I1248" i="38"/>
  <c r="I1249" i="38"/>
  <c r="I1250" i="38"/>
  <c r="I1251" i="38"/>
  <c r="I1252" i="38"/>
  <c r="I1253" i="38"/>
  <c r="I1254" i="38"/>
  <c r="I1255" i="38"/>
  <c r="I1256" i="38"/>
  <c r="I1257" i="38"/>
  <c r="I1258" i="38"/>
  <c r="I1259" i="38"/>
  <c r="I1260" i="38"/>
  <c r="I1261" i="38"/>
  <c r="I1262" i="38"/>
  <c r="I1263" i="38"/>
  <c r="I1264" i="38"/>
  <c r="I1265" i="38"/>
  <c r="I1266" i="38"/>
  <c r="I1267" i="38"/>
  <c r="I1268" i="38"/>
  <c r="I1269" i="38"/>
  <c r="I1270" i="38"/>
  <c r="I1271" i="38"/>
  <c r="I1272" i="38"/>
  <c r="I1273" i="38"/>
  <c r="I1274" i="38"/>
  <c r="I1275" i="38"/>
  <c r="I1276" i="38"/>
  <c r="I1277" i="38"/>
  <c r="I1278" i="38"/>
  <c r="I1279" i="38"/>
  <c r="I1280" i="38"/>
  <c r="I1281" i="38"/>
  <c r="I1282" i="38"/>
  <c r="I1283" i="38"/>
  <c r="I1284" i="38"/>
  <c r="I1285" i="38"/>
  <c r="I1286" i="38"/>
  <c r="I1287" i="38"/>
  <c r="I1288" i="38"/>
  <c r="I1289" i="38"/>
  <c r="I1290" i="38"/>
  <c r="I1291" i="38"/>
  <c r="I1292" i="38"/>
  <c r="I1293" i="38"/>
  <c r="I1294" i="38"/>
  <c r="I1295" i="38"/>
  <c r="I1296" i="38"/>
  <c r="I1297" i="38"/>
  <c r="I1298" i="38"/>
  <c r="I1299" i="38"/>
  <c r="I1300" i="38"/>
  <c r="I1301" i="38"/>
  <c r="I1302" i="38"/>
  <c r="I1303" i="38"/>
  <c r="I1304" i="38"/>
  <c r="I1305" i="38"/>
  <c r="I1306" i="38"/>
  <c r="I1307" i="38"/>
  <c r="I1308" i="38"/>
  <c r="I1309" i="38"/>
  <c r="I1310" i="38"/>
  <c r="I1311" i="38"/>
  <c r="I1312" i="38"/>
  <c r="I1313" i="38"/>
  <c r="I1314" i="38"/>
  <c r="I1315" i="38"/>
  <c r="I1316" i="38"/>
  <c r="I1317" i="38"/>
  <c r="I1318" i="38"/>
  <c r="I1319" i="38"/>
  <c r="I1320" i="38"/>
  <c r="I1321" i="38"/>
  <c r="I1322" i="38"/>
  <c r="I1323" i="38"/>
  <c r="I1324" i="38"/>
  <c r="I1325" i="38"/>
  <c r="I1326" i="38"/>
  <c r="I1327" i="38"/>
  <c r="I1328" i="38"/>
  <c r="I1329" i="38"/>
  <c r="I1330" i="38"/>
  <c r="I1331" i="38"/>
  <c r="I1332" i="38"/>
  <c r="I1333" i="38"/>
  <c r="I1334" i="38"/>
  <c r="I1335" i="38"/>
  <c r="I1336" i="38"/>
  <c r="I1337" i="38"/>
  <c r="I1338" i="38"/>
  <c r="I1339" i="38"/>
  <c r="I1340" i="38"/>
  <c r="I1341" i="38"/>
  <c r="I1342" i="38"/>
  <c r="I1343" i="38"/>
  <c r="I1344" i="38"/>
  <c r="I1345" i="38"/>
  <c r="I1346" i="38"/>
  <c r="I1347" i="38"/>
  <c r="I1348" i="38"/>
  <c r="I1349" i="38"/>
  <c r="I1350" i="38"/>
  <c r="I1351" i="38"/>
  <c r="I1352" i="38"/>
  <c r="I1353" i="38"/>
  <c r="I1354" i="38"/>
  <c r="I1355" i="38"/>
  <c r="I1356" i="38"/>
  <c r="I1357" i="38"/>
  <c r="I1358" i="38"/>
  <c r="I1359" i="38"/>
  <c r="I1360" i="38"/>
  <c r="I1361" i="38"/>
  <c r="I1362" i="38"/>
  <c r="I1363" i="38"/>
  <c r="I1364" i="38"/>
  <c r="I1365" i="38"/>
  <c r="I1366" i="38"/>
  <c r="I1367" i="38"/>
  <c r="I1368" i="38"/>
  <c r="I1369" i="38"/>
  <c r="I1370" i="38"/>
  <c r="I1371" i="38"/>
  <c r="I1372" i="38"/>
  <c r="I1373" i="38"/>
  <c r="I1374" i="38"/>
  <c r="I1375" i="38"/>
  <c r="I1376" i="38"/>
  <c r="I1377" i="38"/>
  <c r="I1378" i="38"/>
  <c r="I1379" i="38"/>
  <c r="I1380" i="38"/>
  <c r="I1381" i="38"/>
  <c r="I1382" i="38"/>
  <c r="I1383" i="38"/>
  <c r="I1384" i="38"/>
  <c r="I1385" i="38"/>
  <c r="I1386" i="38"/>
  <c r="I1387" i="38"/>
  <c r="I1388" i="38"/>
  <c r="I1389" i="38"/>
  <c r="I1390" i="38"/>
  <c r="I1391" i="38"/>
  <c r="I1392" i="38"/>
  <c r="I1393" i="38"/>
  <c r="I1394" i="38"/>
  <c r="I1395" i="38"/>
  <c r="I1396" i="38"/>
  <c r="I1397" i="38"/>
  <c r="I1398" i="38"/>
  <c r="I1399" i="38"/>
  <c r="I1400" i="38"/>
  <c r="I1401" i="38"/>
  <c r="I1402" i="38"/>
  <c r="I1403" i="38"/>
  <c r="I1404" i="38"/>
  <c r="I1405" i="38"/>
  <c r="I1406" i="38"/>
  <c r="I1407" i="38"/>
  <c r="I1408" i="38"/>
  <c r="I1409" i="38"/>
  <c r="I1410" i="38"/>
  <c r="I1411" i="38"/>
  <c r="I1412" i="38"/>
  <c r="I1413" i="38"/>
  <c r="I1414" i="38"/>
  <c r="I1415" i="38"/>
  <c r="I1416" i="38"/>
  <c r="I1417" i="38"/>
  <c r="I1418" i="38"/>
  <c r="I1419" i="38"/>
  <c r="I1420" i="38"/>
  <c r="I1421" i="38"/>
  <c r="I1422" i="38"/>
  <c r="I1423" i="38"/>
  <c r="I1424" i="38"/>
  <c r="I1425" i="38"/>
  <c r="I1426" i="38"/>
  <c r="I1427" i="38"/>
  <c r="I1428" i="38"/>
  <c r="I1429" i="38"/>
  <c r="I1430" i="38"/>
  <c r="I1431" i="38"/>
  <c r="I1432" i="38"/>
  <c r="I1433" i="38"/>
  <c r="I1434" i="38"/>
  <c r="I1435" i="38"/>
  <c r="I1436" i="38"/>
  <c r="I1437" i="38"/>
  <c r="I1438" i="38"/>
  <c r="I1439" i="38"/>
  <c r="I1440" i="38"/>
  <c r="I1441" i="38"/>
  <c r="I1442" i="38"/>
  <c r="I1443" i="38"/>
  <c r="I1444" i="38"/>
  <c r="I1445" i="38"/>
  <c r="I1446" i="38"/>
  <c r="I1447" i="38"/>
  <c r="I1448" i="38"/>
  <c r="I1449" i="38"/>
  <c r="I1450" i="38"/>
  <c r="I1451" i="38"/>
  <c r="I1452" i="38"/>
  <c r="I1453" i="38"/>
  <c r="I1454" i="38"/>
  <c r="I1455" i="38"/>
  <c r="I1456" i="38"/>
  <c r="I1457" i="38"/>
  <c r="I1458" i="38"/>
  <c r="I1459" i="38"/>
  <c r="I1460" i="38"/>
  <c r="I1461" i="38"/>
  <c r="I1462" i="38"/>
  <c r="I1463" i="38"/>
  <c r="I1464" i="38"/>
  <c r="I1465" i="38"/>
  <c r="I1466" i="38"/>
  <c r="I1467" i="38"/>
  <c r="I1468" i="38"/>
  <c r="I1469" i="38"/>
  <c r="I1470" i="38"/>
  <c r="I1471" i="38"/>
  <c r="I1472" i="38"/>
  <c r="I1473" i="38"/>
  <c r="I1474" i="38"/>
  <c r="I1475" i="38"/>
  <c r="I1476" i="38"/>
  <c r="I1477" i="38"/>
  <c r="I1478" i="38"/>
  <c r="I1479" i="38"/>
  <c r="I1480" i="38"/>
  <c r="I1481" i="38"/>
  <c r="I1482" i="38"/>
  <c r="I1483" i="38"/>
  <c r="I1484" i="38"/>
  <c r="I1485" i="38"/>
  <c r="I1486" i="38"/>
  <c r="I1487" i="38"/>
  <c r="I1488" i="38"/>
  <c r="I1489" i="38"/>
  <c r="I1490" i="38"/>
  <c r="I1491" i="38"/>
  <c r="I1492" i="38"/>
  <c r="I1493" i="38"/>
  <c r="I1494" i="38"/>
  <c r="I1495" i="38"/>
  <c r="I1496" i="38"/>
  <c r="I1497" i="38"/>
  <c r="I1498" i="38"/>
  <c r="I1499" i="38"/>
  <c r="I1500" i="38"/>
  <c r="I1501" i="38"/>
  <c r="I1502" i="38"/>
  <c r="I1503" i="38"/>
  <c r="I1504" i="38"/>
  <c r="I1505" i="38"/>
  <c r="I1506" i="38"/>
  <c r="I1507" i="38"/>
  <c r="I1508" i="38"/>
  <c r="I1509" i="38"/>
  <c r="I1510" i="38"/>
  <c r="I1511" i="38"/>
  <c r="I1512" i="38"/>
  <c r="I1513" i="38"/>
  <c r="I1514" i="38"/>
  <c r="I1515" i="38"/>
  <c r="I1516" i="38"/>
  <c r="I1517" i="38"/>
  <c r="I1518" i="38"/>
  <c r="I1519" i="38"/>
  <c r="I1520" i="38"/>
  <c r="I1521" i="38"/>
  <c r="I1522" i="38"/>
  <c r="I1523" i="38"/>
  <c r="I1524" i="38"/>
  <c r="I1525" i="38"/>
  <c r="I1526" i="38"/>
  <c r="I1527" i="38"/>
  <c r="I1528" i="38"/>
  <c r="I1529" i="38"/>
  <c r="I1530" i="38"/>
  <c r="I1531" i="38"/>
  <c r="I1532" i="38"/>
  <c r="I1533" i="38"/>
  <c r="I1534" i="38"/>
  <c r="I1535" i="38"/>
  <c r="I1536" i="38"/>
  <c r="I1537" i="38"/>
  <c r="I1538" i="38"/>
  <c r="I1539" i="38"/>
  <c r="I1540" i="38"/>
  <c r="I1541" i="38"/>
  <c r="I1542" i="38"/>
  <c r="I1543" i="38"/>
  <c r="I1544" i="38"/>
  <c r="I1545" i="38"/>
  <c r="I1546" i="38"/>
  <c r="I1547" i="38"/>
  <c r="I1548" i="38"/>
  <c r="I1549" i="38"/>
  <c r="I1550" i="38"/>
  <c r="I1551" i="38"/>
  <c r="I1552" i="38"/>
  <c r="I1553" i="38"/>
  <c r="I1554" i="38"/>
  <c r="I1555" i="38"/>
  <c r="I1556" i="38"/>
  <c r="I1557" i="38"/>
  <c r="I1558" i="38"/>
  <c r="I1559" i="38"/>
  <c r="I1560" i="38"/>
  <c r="I1561" i="38"/>
  <c r="I1562" i="38"/>
  <c r="I1563" i="38"/>
  <c r="I1564" i="38"/>
  <c r="I1565" i="38"/>
  <c r="I1566" i="38"/>
  <c r="I1567" i="38"/>
  <c r="I1568" i="38"/>
  <c r="I1569" i="38"/>
  <c r="I1570" i="38"/>
  <c r="I1571" i="38"/>
  <c r="I1572" i="38"/>
  <c r="I1573" i="38"/>
  <c r="I1574" i="38"/>
  <c r="I1575" i="38"/>
  <c r="I1576" i="38"/>
  <c r="I1577" i="38"/>
  <c r="I1578" i="38"/>
  <c r="I1579" i="38"/>
  <c r="I1580" i="38"/>
  <c r="I1581" i="38"/>
  <c r="I1582" i="38"/>
  <c r="I1583" i="38"/>
  <c r="I1584" i="38"/>
  <c r="I1585" i="38"/>
  <c r="I1586" i="38"/>
  <c r="I1587" i="38"/>
  <c r="I1588" i="38"/>
  <c r="I1589" i="38"/>
  <c r="I1590" i="38"/>
  <c r="I1591" i="38"/>
  <c r="I1592" i="38"/>
  <c r="I1593" i="38"/>
  <c r="I1594" i="38"/>
  <c r="I1595" i="38"/>
  <c r="I1596" i="38"/>
  <c r="I1597" i="38"/>
  <c r="I1598" i="38"/>
  <c r="I1599" i="38"/>
  <c r="I1600" i="38"/>
  <c r="I1601" i="38"/>
  <c r="I1602" i="38"/>
  <c r="I1603" i="38"/>
  <c r="I1604" i="38"/>
  <c r="I1605" i="38"/>
  <c r="I1606" i="38"/>
  <c r="I1607" i="38"/>
  <c r="I1608" i="38"/>
  <c r="I1609" i="38"/>
  <c r="I1610" i="38"/>
  <c r="I1611" i="38"/>
  <c r="I1612" i="38"/>
  <c r="I1613" i="38"/>
  <c r="I1614" i="38"/>
  <c r="I1615" i="38"/>
  <c r="I1616" i="38"/>
  <c r="I1617" i="38"/>
  <c r="I1618" i="38"/>
  <c r="I1619" i="38"/>
  <c r="I1620" i="38"/>
  <c r="I1621" i="38"/>
  <c r="I1622" i="38"/>
  <c r="I1623" i="38"/>
  <c r="I1624" i="38"/>
  <c r="I1625" i="38"/>
  <c r="I1626" i="38"/>
  <c r="I1627" i="38"/>
  <c r="I1628" i="38"/>
  <c r="I1629" i="38"/>
  <c r="I1630" i="38"/>
  <c r="I1631" i="38"/>
  <c r="I1632" i="38"/>
  <c r="I1633" i="38"/>
  <c r="I1634" i="38"/>
  <c r="I1635" i="38"/>
  <c r="I1636" i="38"/>
  <c r="I1637" i="38"/>
  <c r="I1638" i="38"/>
  <c r="I1639" i="38"/>
  <c r="I1640" i="38"/>
  <c r="I1641" i="38"/>
  <c r="I1642" i="38"/>
  <c r="I1643" i="38"/>
  <c r="I1644" i="38"/>
  <c r="I1645" i="38"/>
  <c r="I1646" i="38"/>
  <c r="I1647" i="38"/>
  <c r="I1648" i="38"/>
  <c r="I1649" i="38"/>
  <c r="I1650" i="38"/>
  <c r="I1651" i="38"/>
  <c r="I1652" i="38"/>
  <c r="I1653" i="38"/>
  <c r="I1654" i="38"/>
  <c r="I1655" i="38"/>
  <c r="I1656" i="38"/>
  <c r="I1657" i="38"/>
  <c r="I1658" i="38"/>
  <c r="I1659" i="38"/>
  <c r="I1660" i="38"/>
  <c r="I1661" i="38"/>
  <c r="I1662" i="38"/>
  <c r="I1663" i="38"/>
  <c r="I1664" i="38"/>
  <c r="I1665" i="38"/>
  <c r="I1666" i="38"/>
  <c r="I1667" i="38"/>
  <c r="I1668" i="38"/>
  <c r="I1669" i="38"/>
  <c r="I1670" i="38"/>
  <c r="I1671" i="38"/>
  <c r="I1672" i="38"/>
  <c r="I1673" i="38"/>
  <c r="I1674" i="38"/>
  <c r="I1675" i="38"/>
  <c r="I1676" i="38"/>
  <c r="I1677" i="38"/>
  <c r="I1678" i="38"/>
  <c r="I1679" i="38"/>
  <c r="I1680" i="38"/>
  <c r="I1681" i="38"/>
  <c r="I1682" i="38"/>
  <c r="I1683" i="38"/>
  <c r="I1684" i="38"/>
  <c r="I1685" i="38"/>
  <c r="I1686" i="38"/>
  <c r="I1687" i="38"/>
  <c r="I1688" i="38"/>
  <c r="I1689" i="38"/>
  <c r="I1690" i="38"/>
  <c r="I1691" i="38"/>
  <c r="I1692" i="38"/>
  <c r="I1693" i="38"/>
  <c r="I1694" i="38"/>
  <c r="I1695" i="38"/>
  <c r="I1696" i="38"/>
  <c r="I1697" i="38"/>
  <c r="I1698" i="38"/>
  <c r="I1699" i="38"/>
  <c r="I1700" i="38"/>
  <c r="I1701" i="38"/>
  <c r="I1702" i="38"/>
  <c r="I1703" i="38"/>
  <c r="I1704" i="38"/>
  <c r="I1705" i="38"/>
  <c r="I1706" i="38"/>
  <c r="I1707" i="38"/>
  <c r="I1708" i="38"/>
  <c r="I1709" i="38"/>
  <c r="I1710" i="38"/>
  <c r="I1711" i="38"/>
  <c r="I1712" i="38"/>
  <c r="I1713" i="38"/>
  <c r="I1714" i="38"/>
  <c r="I1715" i="38"/>
  <c r="I1716" i="38"/>
  <c r="I1717" i="38"/>
  <c r="I1718" i="38"/>
  <c r="I1719" i="38"/>
  <c r="I1720" i="38"/>
  <c r="I1721" i="38"/>
  <c r="I1722" i="38"/>
  <c r="I1723" i="38"/>
  <c r="I1724" i="38"/>
  <c r="I1725" i="38"/>
  <c r="I1726" i="38"/>
  <c r="I1727" i="38"/>
  <c r="I1728" i="38"/>
  <c r="I1729" i="38"/>
  <c r="I1730" i="38"/>
  <c r="I1731" i="38"/>
  <c r="I1732" i="38"/>
  <c r="I1733" i="38"/>
  <c r="I1734" i="38"/>
  <c r="I1735" i="38"/>
  <c r="I1736" i="38"/>
  <c r="I1737" i="38"/>
  <c r="I1738" i="38"/>
  <c r="I1739" i="38"/>
  <c r="I1740" i="38"/>
  <c r="I1741" i="38"/>
  <c r="I1742" i="38"/>
  <c r="I1743" i="38"/>
  <c r="I1744" i="38"/>
  <c r="I1745" i="38"/>
  <c r="I1746" i="38"/>
  <c r="I1747" i="38"/>
  <c r="I1748" i="38"/>
  <c r="I1749" i="38"/>
  <c r="I1750" i="38"/>
  <c r="I1751" i="38"/>
  <c r="I1752" i="38"/>
  <c r="I1753" i="38"/>
  <c r="I1754" i="38"/>
  <c r="I1755" i="38"/>
  <c r="I1756" i="38"/>
  <c r="I1757" i="38"/>
  <c r="I1758" i="38"/>
  <c r="I1759" i="38"/>
  <c r="I1760" i="38"/>
  <c r="I1761" i="38"/>
  <c r="I1762" i="38"/>
  <c r="I1763" i="38"/>
  <c r="I1764" i="38"/>
  <c r="I1765" i="38"/>
  <c r="I1766" i="38"/>
  <c r="I1767" i="38"/>
  <c r="I1768" i="38"/>
  <c r="I1769" i="38"/>
  <c r="I1770" i="38"/>
  <c r="I1771" i="38"/>
  <c r="I1772" i="38"/>
  <c r="I1773" i="38"/>
  <c r="I1774" i="38"/>
  <c r="I1775" i="38"/>
  <c r="I1776" i="38"/>
  <c r="I1777" i="38"/>
  <c r="I1778" i="38"/>
  <c r="I1779" i="38"/>
  <c r="I1780" i="38"/>
  <c r="I1781" i="38"/>
  <c r="I1782" i="38"/>
  <c r="I1783" i="38"/>
  <c r="I1784" i="38"/>
  <c r="I1785" i="38"/>
  <c r="I1786" i="38"/>
  <c r="I1787" i="38"/>
  <c r="I1788" i="38"/>
  <c r="I1789" i="38"/>
  <c r="I1790" i="38"/>
  <c r="I1791" i="38"/>
  <c r="I1792" i="38"/>
  <c r="I1793" i="38"/>
  <c r="I1794" i="38"/>
  <c r="I1795" i="38"/>
  <c r="I1796" i="38"/>
  <c r="I1797" i="38"/>
  <c r="I1798" i="38"/>
  <c r="I1799" i="38"/>
  <c r="I1800" i="38"/>
  <c r="I1801" i="38"/>
  <c r="I1802" i="38"/>
  <c r="I1803" i="38"/>
  <c r="I1804" i="38"/>
  <c r="I1805" i="38"/>
  <c r="I1806" i="38"/>
  <c r="I1807" i="38"/>
  <c r="I1808" i="38"/>
  <c r="I1809" i="38"/>
  <c r="I1810" i="38"/>
  <c r="I1811" i="38"/>
  <c r="I1812" i="38"/>
  <c r="I1813" i="38"/>
  <c r="I1814" i="38"/>
  <c r="I1815" i="38"/>
  <c r="I1816" i="38"/>
  <c r="I1817" i="38"/>
  <c r="I1818" i="38"/>
  <c r="I1819" i="38"/>
  <c r="I1820" i="38"/>
  <c r="I1821" i="38"/>
  <c r="I1822" i="38"/>
  <c r="I1823" i="38"/>
  <c r="I1824" i="38"/>
  <c r="I1825" i="38"/>
  <c r="I1826" i="38"/>
  <c r="I1827" i="38"/>
  <c r="I1828" i="38"/>
  <c r="I1829" i="38"/>
  <c r="I1830" i="38"/>
  <c r="I1831" i="38"/>
  <c r="I1832" i="38"/>
  <c r="I1833" i="38"/>
  <c r="I1834" i="38"/>
  <c r="I1835" i="38"/>
  <c r="I1836" i="38"/>
  <c r="I1837" i="38"/>
  <c r="I1838" i="38"/>
  <c r="I1839" i="38"/>
  <c r="I1840" i="38"/>
  <c r="I1841" i="38"/>
  <c r="I1842" i="38"/>
  <c r="I1843" i="38"/>
  <c r="I1844" i="38"/>
  <c r="I1845" i="38"/>
  <c r="I1846" i="38"/>
  <c r="I1847" i="38"/>
  <c r="I1848" i="38"/>
  <c r="I1849" i="38"/>
  <c r="I1850" i="38"/>
  <c r="I1851" i="38"/>
  <c r="I1852" i="38"/>
  <c r="I1853" i="38"/>
  <c r="I1854" i="38"/>
  <c r="I1855" i="38"/>
  <c r="I1856" i="38"/>
  <c r="I1857" i="38"/>
  <c r="I1858" i="38"/>
  <c r="I1859" i="38"/>
  <c r="I1860" i="38"/>
  <c r="I1861" i="38"/>
  <c r="I1862" i="38"/>
  <c r="I1863" i="38"/>
  <c r="I1864" i="38"/>
  <c r="I1865" i="38"/>
  <c r="I1866" i="38"/>
  <c r="I1867" i="38"/>
  <c r="I1868" i="38"/>
  <c r="I1869" i="38"/>
  <c r="I1870" i="38"/>
  <c r="I1871" i="38"/>
  <c r="I1872" i="38"/>
  <c r="I1873" i="38"/>
  <c r="I1874" i="38"/>
  <c r="I1875" i="38"/>
  <c r="I1876" i="38"/>
  <c r="I1877" i="38"/>
  <c r="I1878" i="38"/>
  <c r="I1879" i="38"/>
  <c r="I1880" i="38"/>
  <c r="I1881" i="38"/>
  <c r="I1882" i="38"/>
  <c r="I1883" i="38"/>
  <c r="I1884" i="38"/>
  <c r="I1885" i="38"/>
  <c r="I1886" i="38"/>
  <c r="I1887" i="38"/>
  <c r="I1888" i="38"/>
  <c r="I1889" i="38"/>
  <c r="I1890" i="38"/>
  <c r="I1891" i="38"/>
  <c r="I1892" i="38"/>
  <c r="I1893" i="38"/>
  <c r="I1894" i="38"/>
  <c r="I1895" i="38"/>
  <c r="I1896" i="38"/>
  <c r="I1897" i="38"/>
  <c r="I1898" i="38"/>
  <c r="I1899" i="38"/>
  <c r="I1900" i="38"/>
  <c r="I1901" i="38"/>
  <c r="I1902" i="38"/>
  <c r="I1903" i="38"/>
  <c r="I1904" i="38"/>
  <c r="I1905" i="38"/>
  <c r="I1906" i="38"/>
  <c r="I1907" i="38"/>
  <c r="I1908" i="38"/>
  <c r="I1909" i="38"/>
  <c r="I1910" i="38"/>
  <c r="I1911" i="38"/>
  <c r="I1912" i="38"/>
  <c r="I1913" i="38"/>
  <c r="I1914" i="38"/>
  <c r="I1915" i="38"/>
  <c r="I1916" i="38"/>
  <c r="I1917" i="38"/>
  <c r="I1918" i="38"/>
  <c r="I1919" i="38"/>
  <c r="I1920" i="38"/>
  <c r="I1921" i="38"/>
  <c r="I1922" i="38"/>
  <c r="I1923" i="38"/>
  <c r="I1924" i="38"/>
  <c r="I1925" i="38"/>
  <c r="I1926" i="38"/>
  <c r="I1927" i="38"/>
  <c r="I1928" i="38"/>
  <c r="I1929" i="38"/>
  <c r="I1930" i="38"/>
  <c r="I1931" i="38"/>
  <c r="I1932" i="38"/>
  <c r="I1933" i="38"/>
  <c r="I1934" i="38"/>
  <c r="I1935" i="38"/>
  <c r="I1936" i="38"/>
  <c r="I1937" i="38"/>
  <c r="I1938" i="38"/>
  <c r="I1939" i="38"/>
  <c r="I1940" i="38"/>
  <c r="I1941" i="38"/>
  <c r="I1942" i="38"/>
  <c r="I1943" i="38"/>
  <c r="I1944" i="38"/>
  <c r="I1945" i="38"/>
  <c r="I1946" i="38"/>
  <c r="I1947" i="38"/>
  <c r="I1948" i="38"/>
  <c r="I1949" i="38"/>
  <c r="I1950" i="38"/>
  <c r="I1951" i="38"/>
  <c r="I1952" i="38"/>
  <c r="I1953" i="38"/>
  <c r="I1954" i="38"/>
  <c r="I1955" i="38"/>
  <c r="I1956" i="38"/>
  <c r="I1957" i="38"/>
  <c r="I1958" i="38"/>
  <c r="I1959" i="38"/>
  <c r="I1960" i="38"/>
  <c r="I1961" i="38"/>
  <c r="I1962" i="38"/>
  <c r="I1963" i="38"/>
  <c r="I1964" i="38"/>
  <c r="I1965" i="38"/>
  <c r="I1966" i="38"/>
  <c r="I1967" i="38"/>
  <c r="I1968" i="38"/>
  <c r="I1969" i="38"/>
  <c r="I1970" i="38"/>
  <c r="I1971" i="38"/>
  <c r="I1972" i="38"/>
  <c r="I1973" i="38"/>
  <c r="I1974" i="38"/>
  <c r="I1975" i="38"/>
  <c r="I1976" i="38"/>
  <c r="I1977" i="38"/>
  <c r="I1978" i="38"/>
  <c r="I1979" i="38"/>
  <c r="I1980" i="38"/>
  <c r="I1981" i="38"/>
  <c r="I1982" i="38"/>
  <c r="I1983" i="38"/>
  <c r="I1984" i="38"/>
  <c r="I1985" i="38"/>
  <c r="I1986" i="38"/>
  <c r="I1987" i="38"/>
  <c r="I1988" i="38"/>
  <c r="I1989" i="38"/>
  <c r="I1990" i="38"/>
  <c r="I1991" i="38"/>
  <c r="I1992" i="38"/>
  <c r="I1993" i="38"/>
  <c r="I1994" i="38"/>
  <c r="I1995" i="38"/>
  <c r="I1996" i="38"/>
  <c r="I1997" i="38"/>
  <c r="I1998" i="38"/>
  <c r="I1999" i="38"/>
  <c r="I2000" i="38"/>
  <c r="I2001" i="38"/>
  <c r="I2002" i="38"/>
  <c r="I2003" i="38"/>
  <c r="I2004" i="38"/>
  <c r="I2005" i="38"/>
  <c r="I2006" i="38"/>
  <c r="I2007" i="38"/>
  <c r="I2008" i="38"/>
  <c r="I2009" i="38"/>
  <c r="I2010" i="38"/>
  <c r="I2011" i="38"/>
  <c r="I2012" i="38"/>
  <c r="I2013" i="38"/>
  <c r="I2014" i="38"/>
  <c r="I2015" i="38"/>
  <c r="I2016" i="38"/>
  <c r="I2017" i="38"/>
  <c r="I2018" i="38"/>
  <c r="I2019" i="38"/>
  <c r="I2020" i="38"/>
  <c r="I2021" i="38"/>
  <c r="I2022" i="38"/>
  <c r="I2023" i="38"/>
  <c r="I2024" i="38"/>
  <c r="I2025" i="38"/>
  <c r="I2026" i="38"/>
  <c r="I2027" i="38"/>
  <c r="I2028" i="38"/>
  <c r="I2029" i="38"/>
  <c r="I2030" i="38"/>
  <c r="I2031" i="38"/>
  <c r="I2032" i="38"/>
  <c r="I2033" i="38"/>
  <c r="I2034" i="38"/>
  <c r="I2035" i="38"/>
  <c r="I2036" i="38"/>
  <c r="I2037" i="38"/>
  <c r="I2038" i="38"/>
  <c r="I2039" i="38"/>
  <c r="I2040" i="38"/>
  <c r="I2041" i="38"/>
  <c r="I2042" i="38"/>
  <c r="I2043" i="38"/>
  <c r="I2044" i="38"/>
  <c r="I2045" i="38"/>
  <c r="I2046" i="38"/>
  <c r="I2047" i="38"/>
  <c r="I2048" i="38"/>
  <c r="I2049" i="38"/>
  <c r="I2050" i="38"/>
  <c r="I2051" i="38"/>
  <c r="I2052" i="38"/>
  <c r="I2053" i="38"/>
  <c r="I2054" i="38"/>
  <c r="I2055" i="38"/>
  <c r="I2056" i="38"/>
  <c r="I2057" i="38"/>
  <c r="I2058" i="38"/>
  <c r="I2059" i="38"/>
  <c r="I2060" i="38"/>
  <c r="I2061" i="38"/>
  <c r="I2062" i="38"/>
  <c r="I2063" i="38"/>
  <c r="I2064" i="38"/>
  <c r="I2065" i="38"/>
  <c r="I2066" i="38"/>
  <c r="I2067" i="38"/>
  <c r="I2068" i="38"/>
  <c r="I2069" i="38"/>
  <c r="I2070" i="38"/>
  <c r="I2071" i="38"/>
  <c r="I2072" i="38"/>
  <c r="I2073" i="38"/>
  <c r="I2074" i="38"/>
  <c r="I2075" i="38"/>
  <c r="I2076" i="38"/>
  <c r="I2077" i="38"/>
  <c r="I2078" i="38"/>
  <c r="I2079" i="38"/>
  <c r="I2080" i="38"/>
  <c r="I2081" i="38"/>
  <c r="I2082" i="38"/>
  <c r="I2083" i="38"/>
  <c r="I2084" i="38"/>
  <c r="I2085" i="38"/>
  <c r="I2086" i="38"/>
  <c r="I2087" i="38"/>
  <c r="I2088" i="38"/>
  <c r="I2089" i="38"/>
  <c r="I2090" i="38"/>
  <c r="I2091" i="38"/>
  <c r="I2092" i="38"/>
  <c r="I2093" i="38"/>
  <c r="I2094" i="38"/>
  <c r="I2095" i="38"/>
  <c r="I2096" i="38"/>
  <c r="I2097" i="38"/>
  <c r="I2098" i="38"/>
  <c r="I2099" i="38"/>
  <c r="I2100" i="38"/>
  <c r="I2101" i="38"/>
  <c r="I2102" i="38"/>
  <c r="I2103" i="38"/>
  <c r="I2104" i="38"/>
  <c r="I2105" i="38"/>
  <c r="I2106" i="38"/>
  <c r="I2107" i="38"/>
  <c r="I2108" i="38"/>
  <c r="I2109" i="38"/>
  <c r="I2110" i="38"/>
  <c r="I2111" i="38"/>
  <c r="I2112" i="38"/>
  <c r="I2113" i="38"/>
  <c r="I2114" i="38"/>
  <c r="I2115" i="38"/>
  <c r="I2116" i="38"/>
  <c r="I2117" i="38"/>
  <c r="I2118" i="38"/>
  <c r="I2119" i="38"/>
  <c r="I2120" i="38"/>
  <c r="I2121" i="38"/>
  <c r="I2122" i="38"/>
  <c r="I2123" i="38"/>
  <c r="I2124" i="38"/>
  <c r="I2125" i="38"/>
  <c r="I2126" i="38"/>
  <c r="I2127" i="38"/>
  <c r="I2128" i="38"/>
  <c r="I2129" i="38"/>
  <c r="I2130" i="38"/>
  <c r="I2131" i="38"/>
  <c r="I2132" i="38"/>
  <c r="I2133" i="38"/>
  <c r="I2134" i="38"/>
  <c r="I2135" i="38"/>
  <c r="I2136" i="38"/>
  <c r="I2137" i="38"/>
  <c r="I2138" i="38"/>
  <c r="I2139" i="38"/>
  <c r="I2140" i="38"/>
  <c r="I2141" i="38"/>
  <c r="I2142" i="38"/>
  <c r="I2143" i="38"/>
  <c r="I2144" i="38"/>
  <c r="I2145" i="38"/>
  <c r="I2146" i="38"/>
  <c r="I2147" i="38"/>
  <c r="I2148" i="38"/>
  <c r="I2149" i="38"/>
  <c r="I2150" i="38"/>
  <c r="I2151" i="38"/>
  <c r="I2152" i="38"/>
  <c r="I2153" i="38"/>
  <c r="I2154" i="38"/>
  <c r="I2155" i="38"/>
  <c r="I2156" i="38"/>
  <c r="I2157" i="38"/>
  <c r="I2158" i="38"/>
  <c r="I2159" i="38"/>
  <c r="I2160" i="38"/>
  <c r="I2161" i="38"/>
  <c r="I2162" i="38"/>
  <c r="I2163" i="38"/>
  <c r="I2164" i="38"/>
  <c r="I2165" i="38"/>
  <c r="I2166" i="38"/>
  <c r="I2167" i="38"/>
  <c r="I2168" i="38"/>
  <c r="I2169" i="38"/>
  <c r="I2170" i="38"/>
  <c r="I2171" i="38"/>
  <c r="I2172" i="38"/>
  <c r="I2173" i="38"/>
  <c r="I2174" i="38"/>
  <c r="I2175" i="38"/>
  <c r="I2176" i="38"/>
  <c r="I2177" i="38"/>
  <c r="I2178" i="38"/>
  <c r="I2179" i="38"/>
  <c r="I2180" i="38"/>
  <c r="I2181" i="38"/>
  <c r="I2182" i="38"/>
  <c r="I2183" i="38"/>
  <c r="I2184" i="38"/>
  <c r="I2185" i="38"/>
  <c r="I2186" i="38"/>
  <c r="I2187" i="38"/>
  <c r="I2188" i="38"/>
  <c r="I2189" i="38"/>
  <c r="I2190" i="38"/>
  <c r="I2191" i="38"/>
  <c r="I2192" i="38"/>
  <c r="I2193" i="38"/>
  <c r="I2194" i="38"/>
  <c r="I2195" i="38"/>
  <c r="I2196" i="38"/>
  <c r="I2197" i="38"/>
  <c r="I2198" i="38"/>
  <c r="I2199" i="38"/>
  <c r="I2200" i="38"/>
  <c r="I2201" i="38"/>
  <c r="I2202" i="38"/>
  <c r="I2203" i="38"/>
  <c r="I2204" i="38"/>
  <c r="I2205" i="38"/>
  <c r="I2206" i="38"/>
  <c r="I2207" i="38"/>
  <c r="I2208" i="38"/>
  <c r="I2209" i="38"/>
  <c r="I2210" i="38"/>
  <c r="I2211" i="38"/>
  <c r="I2212" i="38"/>
  <c r="I2213" i="38"/>
  <c r="I2214" i="38"/>
  <c r="I2215" i="38"/>
  <c r="I2216" i="38"/>
  <c r="I2217" i="38"/>
  <c r="I2218" i="38"/>
  <c r="I2219" i="38"/>
  <c r="I2220" i="38"/>
  <c r="I2221" i="38"/>
  <c r="I2222" i="38"/>
  <c r="I2223" i="38"/>
  <c r="I2224" i="38"/>
  <c r="I2225" i="38"/>
  <c r="I2226" i="38"/>
  <c r="I2227" i="38"/>
  <c r="I2228" i="38"/>
  <c r="I2229" i="38"/>
  <c r="I2230" i="38"/>
  <c r="I2231" i="38"/>
  <c r="I2232" i="38"/>
  <c r="I2233" i="38"/>
  <c r="I2234" i="38"/>
  <c r="I2235" i="38"/>
  <c r="I2236" i="38"/>
  <c r="I2237" i="38"/>
  <c r="I2238" i="38"/>
  <c r="I2239" i="38"/>
  <c r="I2240" i="38"/>
  <c r="I2241" i="38"/>
  <c r="I2242" i="38"/>
  <c r="I2243" i="38"/>
  <c r="I2244" i="38"/>
  <c r="I2245" i="38"/>
  <c r="I2246" i="38"/>
  <c r="I2247" i="38"/>
  <c r="I2248" i="38"/>
  <c r="I2249" i="38"/>
  <c r="I2250" i="38"/>
  <c r="I2251" i="38"/>
  <c r="I2252" i="38"/>
  <c r="I2253" i="38"/>
  <c r="I2254" i="38"/>
  <c r="I2255" i="38"/>
  <c r="I2256" i="38"/>
  <c r="I2257" i="38"/>
  <c r="I2258" i="38"/>
  <c r="I2259" i="38"/>
  <c r="I2260" i="38"/>
  <c r="I2261" i="38"/>
  <c r="I2262" i="38"/>
  <c r="I2263" i="38"/>
  <c r="I2264" i="38"/>
  <c r="I2265" i="38"/>
  <c r="I2266" i="38"/>
  <c r="I2267" i="38"/>
  <c r="I2268" i="38"/>
  <c r="I2269" i="38"/>
  <c r="I2270" i="38"/>
  <c r="I2271" i="38"/>
  <c r="I2272" i="38"/>
  <c r="I2273" i="38"/>
  <c r="I2274" i="38"/>
  <c r="I2275" i="38"/>
  <c r="I2276" i="38"/>
  <c r="I2277" i="38"/>
  <c r="I2278" i="38"/>
  <c r="I2279" i="38"/>
  <c r="I2280" i="38"/>
  <c r="I2281" i="38"/>
  <c r="I2282" i="38"/>
  <c r="I2283" i="38"/>
  <c r="I2284" i="38"/>
  <c r="I2285" i="38"/>
  <c r="I2286" i="38"/>
  <c r="I2287" i="38"/>
  <c r="I2288" i="38"/>
  <c r="I2289" i="38"/>
  <c r="I2290" i="38"/>
  <c r="I2291" i="38"/>
  <c r="I2292" i="38"/>
  <c r="I2293" i="38"/>
  <c r="I2294" i="38"/>
  <c r="I2295" i="38"/>
  <c r="I2296" i="38"/>
  <c r="I2297" i="38"/>
  <c r="I2298" i="38"/>
  <c r="I2299" i="38"/>
  <c r="I2300" i="38"/>
  <c r="I2301" i="38"/>
  <c r="I2302" i="38"/>
  <c r="I2303" i="38"/>
  <c r="I2304" i="38"/>
  <c r="I2305" i="38"/>
  <c r="I2306" i="38"/>
  <c r="I2307" i="38"/>
  <c r="I2308" i="38"/>
  <c r="I2309" i="38"/>
  <c r="I2310" i="38"/>
  <c r="I2311" i="38"/>
  <c r="I2312" i="38"/>
  <c r="I2313" i="38"/>
  <c r="I2314" i="38"/>
  <c r="I2315" i="38"/>
  <c r="I2316" i="38"/>
  <c r="I2317" i="38"/>
  <c r="I2318" i="38"/>
  <c r="I2319" i="38"/>
  <c r="I2320" i="38"/>
  <c r="I2321" i="38"/>
  <c r="I2322" i="38"/>
  <c r="I2323" i="38"/>
  <c r="I2324" i="38"/>
  <c r="I2325" i="38"/>
  <c r="I2326" i="38"/>
  <c r="I2327" i="38"/>
  <c r="I2328" i="38"/>
  <c r="I2329" i="38"/>
  <c r="I2330" i="38"/>
  <c r="I2331" i="38"/>
  <c r="I2332" i="38"/>
  <c r="I2333" i="38"/>
  <c r="I2334" i="38"/>
  <c r="I2335" i="38"/>
  <c r="I2336" i="38"/>
  <c r="I2337" i="38"/>
  <c r="I2338" i="38"/>
  <c r="I2339" i="38"/>
  <c r="I2340" i="38"/>
  <c r="I2341" i="38"/>
  <c r="I2342" i="38"/>
  <c r="I2343" i="38"/>
  <c r="I2344" i="38"/>
  <c r="I2345" i="38"/>
  <c r="I2346" i="38"/>
  <c r="I2347" i="38"/>
  <c r="I2348" i="38"/>
  <c r="I2349" i="38"/>
  <c r="I2350" i="38"/>
  <c r="I2351" i="38"/>
  <c r="I2352" i="38"/>
  <c r="I2353" i="38"/>
  <c r="I2354" i="38"/>
  <c r="I2355" i="38"/>
  <c r="I2356" i="38"/>
  <c r="I2357" i="38"/>
  <c r="I2358" i="38"/>
  <c r="I2359" i="38"/>
  <c r="I2360" i="38"/>
  <c r="I2361" i="38"/>
  <c r="I2362" i="38"/>
  <c r="I2363" i="38"/>
  <c r="I2364" i="38"/>
  <c r="I2365" i="38"/>
  <c r="I2366" i="38"/>
  <c r="I2367" i="38"/>
  <c r="I2368" i="38"/>
  <c r="I2369" i="38"/>
  <c r="I2370" i="38"/>
  <c r="I2371" i="38"/>
  <c r="I2372" i="38"/>
  <c r="I2373" i="38"/>
  <c r="I2374" i="38"/>
  <c r="I2375" i="38"/>
  <c r="I2376" i="38"/>
  <c r="I2377" i="38"/>
  <c r="I2378" i="38"/>
  <c r="I2379" i="38"/>
  <c r="I2380" i="38"/>
  <c r="I2381" i="38"/>
  <c r="I2382" i="38"/>
  <c r="I2383" i="38"/>
  <c r="I2384" i="38"/>
  <c r="I2385" i="38"/>
  <c r="I2386" i="38"/>
  <c r="I2387" i="38"/>
  <c r="I2388" i="38"/>
  <c r="I2389" i="38"/>
  <c r="I2390" i="38"/>
  <c r="I2391" i="38"/>
  <c r="I2392" i="38"/>
  <c r="I2393" i="38"/>
  <c r="I2394" i="38"/>
  <c r="I2395" i="38"/>
  <c r="I2396" i="38"/>
  <c r="I2397" i="38"/>
  <c r="I2398" i="38"/>
  <c r="I2399" i="38"/>
  <c r="I2400" i="38"/>
  <c r="I2401" i="38"/>
  <c r="I2402" i="38"/>
  <c r="I2403" i="38"/>
  <c r="I2404" i="38"/>
  <c r="I2405" i="38"/>
  <c r="I2406" i="38"/>
  <c r="I2407" i="38"/>
  <c r="I2408" i="38"/>
  <c r="I2409" i="38"/>
  <c r="I2410" i="38"/>
  <c r="I2411" i="38"/>
  <c r="I2412" i="38"/>
  <c r="I2413" i="38"/>
  <c r="I2414" i="38"/>
  <c r="I2415" i="38"/>
  <c r="I2416" i="38"/>
  <c r="I2417" i="38"/>
  <c r="I2418" i="38"/>
  <c r="I2419" i="38"/>
  <c r="I2420" i="38"/>
  <c r="I2421" i="38"/>
  <c r="I2422" i="38"/>
  <c r="I2423" i="38"/>
  <c r="I2424" i="38"/>
  <c r="I2425" i="38"/>
  <c r="I2426" i="38"/>
  <c r="I2427" i="38"/>
  <c r="I2428" i="38"/>
  <c r="I2429" i="38"/>
  <c r="I2430" i="38"/>
  <c r="I2431" i="38"/>
  <c r="I2432" i="38"/>
  <c r="I2433" i="38"/>
  <c r="I2434" i="38"/>
  <c r="I2435" i="38"/>
  <c r="I2436" i="38"/>
  <c r="I2437" i="38"/>
  <c r="I2438" i="38"/>
  <c r="I2439" i="38"/>
  <c r="I2440" i="38"/>
  <c r="I2441" i="38"/>
  <c r="I2442" i="38"/>
  <c r="I2443" i="38"/>
  <c r="I2444" i="38"/>
  <c r="I2445" i="38"/>
  <c r="I2446" i="38"/>
  <c r="I2447" i="38"/>
  <c r="I2448" i="38"/>
  <c r="I2449" i="38"/>
  <c r="I2450" i="38"/>
  <c r="I2451" i="38"/>
  <c r="I2452" i="38"/>
  <c r="I2453" i="38"/>
  <c r="I2454" i="38"/>
  <c r="I2455" i="38"/>
  <c r="I2456" i="38"/>
  <c r="I2457" i="38"/>
  <c r="I2458" i="38"/>
  <c r="I2459" i="38"/>
  <c r="I2460" i="38"/>
  <c r="I2461" i="38"/>
  <c r="I2462" i="38"/>
  <c r="I2463" i="38"/>
  <c r="I2464" i="38"/>
  <c r="I2465" i="38"/>
  <c r="I2466" i="38"/>
  <c r="I2467" i="38"/>
  <c r="I2468" i="38"/>
  <c r="I2469" i="38"/>
  <c r="I2470" i="38"/>
  <c r="I2471" i="38"/>
  <c r="I2472" i="38"/>
  <c r="I2473" i="38"/>
  <c r="I2474" i="38"/>
  <c r="I2475" i="38"/>
  <c r="I2476" i="38"/>
  <c r="I2477" i="38"/>
  <c r="I2478" i="38"/>
  <c r="I2479" i="38"/>
  <c r="I2480" i="38"/>
  <c r="I2481" i="38"/>
  <c r="I2482" i="38"/>
  <c r="I2483" i="38"/>
  <c r="I2484" i="38"/>
  <c r="I2485" i="38"/>
  <c r="I2486" i="38"/>
  <c r="I2487" i="38"/>
  <c r="I2488" i="38"/>
  <c r="I2489" i="38"/>
  <c r="I2490" i="38"/>
  <c r="I2491" i="38"/>
  <c r="I2492" i="38"/>
  <c r="I2493" i="38"/>
  <c r="I2494" i="38"/>
  <c r="I2495" i="38"/>
  <c r="I2496" i="38"/>
  <c r="I2497" i="38"/>
  <c r="I2498" i="38"/>
  <c r="I2499" i="38"/>
  <c r="I2500" i="38"/>
  <c r="I2501" i="38"/>
  <c r="I2502" i="38"/>
  <c r="I2503" i="38"/>
  <c r="I2504" i="38"/>
  <c r="I2505" i="38"/>
  <c r="I2506" i="38"/>
  <c r="I2507" i="38"/>
  <c r="I2508" i="38"/>
  <c r="I2509" i="38"/>
  <c r="I2510" i="38"/>
  <c r="I2511" i="38"/>
  <c r="I2512" i="38"/>
  <c r="I2513" i="38"/>
  <c r="I2514" i="38"/>
  <c r="I2515" i="38"/>
  <c r="I2516" i="38"/>
  <c r="I2517" i="38"/>
  <c r="I2518" i="38"/>
  <c r="I2519" i="38"/>
  <c r="I2520" i="38"/>
  <c r="I2521" i="38"/>
  <c r="I2522" i="38"/>
  <c r="I2523" i="38"/>
  <c r="I2524" i="38"/>
  <c r="I2525" i="38"/>
  <c r="I2526" i="38"/>
  <c r="I2527" i="38"/>
  <c r="I2528" i="38"/>
  <c r="I2529" i="38"/>
  <c r="I2530" i="38"/>
  <c r="I2531" i="38"/>
  <c r="I2532" i="38"/>
  <c r="I2533" i="38"/>
  <c r="I2534" i="38"/>
  <c r="I2535" i="38"/>
  <c r="I2536" i="38"/>
  <c r="I2537" i="38"/>
  <c r="I2538" i="38"/>
  <c r="I2539" i="38"/>
  <c r="I2540" i="38"/>
  <c r="I2541" i="38"/>
  <c r="I2542" i="38"/>
  <c r="I2543" i="38"/>
  <c r="I2544" i="38"/>
  <c r="I2545" i="38"/>
  <c r="I2546" i="38"/>
  <c r="I2547" i="38"/>
  <c r="I2548" i="38"/>
  <c r="I2549" i="38"/>
  <c r="I2550" i="38"/>
  <c r="I2551" i="38"/>
  <c r="I2552" i="38"/>
  <c r="I2553" i="38"/>
  <c r="I2554" i="38"/>
  <c r="I2555" i="38"/>
  <c r="I2556" i="38"/>
  <c r="I2557" i="38"/>
  <c r="I2558" i="38"/>
  <c r="I2559" i="38"/>
  <c r="I2560" i="38"/>
  <c r="I2561" i="38"/>
  <c r="I2562" i="38"/>
  <c r="I2563" i="38"/>
  <c r="I2564" i="38"/>
  <c r="I2565" i="38"/>
  <c r="I2566" i="38"/>
  <c r="I2567" i="38"/>
  <c r="I2568" i="38"/>
  <c r="I2569" i="38"/>
  <c r="I2570" i="38"/>
  <c r="I2571" i="38"/>
  <c r="I2572" i="38"/>
  <c r="I2573" i="38"/>
  <c r="I2574" i="38"/>
  <c r="I2575" i="38"/>
  <c r="I2576" i="38"/>
  <c r="I2577" i="38"/>
  <c r="I2578" i="38"/>
  <c r="I2579" i="38"/>
  <c r="I2580" i="38"/>
  <c r="I2581" i="38"/>
  <c r="I2582" i="38"/>
  <c r="I2583" i="38"/>
  <c r="I2584" i="38"/>
  <c r="I2585" i="38"/>
  <c r="I2586" i="38"/>
  <c r="I2587" i="38"/>
  <c r="I2588" i="38"/>
  <c r="I2589" i="38"/>
  <c r="I2590" i="38"/>
  <c r="I2591" i="38"/>
  <c r="I2592" i="38"/>
  <c r="I2593" i="38"/>
  <c r="I2594" i="38"/>
  <c r="I2595" i="38"/>
  <c r="I2596" i="38"/>
  <c r="I2597" i="38"/>
  <c r="I2598" i="38"/>
  <c r="I2599" i="38"/>
  <c r="I2600" i="38"/>
  <c r="I2601" i="38"/>
  <c r="I2602" i="38"/>
  <c r="I2603" i="38"/>
  <c r="I2604" i="38"/>
  <c r="I2605" i="38"/>
  <c r="I2606" i="38"/>
  <c r="I2607" i="38"/>
  <c r="I2608" i="38"/>
  <c r="I2609" i="38"/>
  <c r="I2610" i="38"/>
  <c r="I2611" i="38"/>
  <c r="I2612" i="38"/>
  <c r="I2613" i="38"/>
  <c r="I2614" i="38"/>
  <c r="I2615" i="38"/>
  <c r="I2616" i="38"/>
  <c r="I2617" i="38"/>
  <c r="I2618" i="38"/>
  <c r="I2619" i="38"/>
  <c r="I2620" i="38"/>
  <c r="I2621" i="38"/>
  <c r="I2622" i="38"/>
  <c r="I2623" i="38"/>
  <c r="I2624" i="38"/>
  <c r="I2625" i="38"/>
  <c r="I2626" i="38"/>
  <c r="I2627" i="38"/>
  <c r="I2628" i="38"/>
  <c r="I2629" i="38"/>
  <c r="I2630" i="38"/>
  <c r="I2631" i="38"/>
  <c r="I2632" i="38"/>
  <c r="I2633" i="38"/>
  <c r="I2634" i="38"/>
  <c r="I2635" i="38"/>
  <c r="I2636" i="38"/>
  <c r="I2637" i="38"/>
  <c r="I2638" i="38"/>
  <c r="I2639" i="38"/>
  <c r="I2640" i="38"/>
  <c r="I2641" i="38"/>
  <c r="I2642" i="38"/>
  <c r="I2643" i="38"/>
  <c r="I2644" i="38"/>
  <c r="I2645" i="38"/>
  <c r="I2646" i="38"/>
  <c r="I2647" i="38"/>
  <c r="I2648" i="38"/>
  <c r="I2649" i="38"/>
  <c r="I2650" i="38"/>
  <c r="I2651" i="38"/>
  <c r="I2652" i="38"/>
  <c r="I2653" i="38"/>
  <c r="I2654" i="38"/>
  <c r="I2655" i="38"/>
  <c r="I2656" i="38"/>
  <c r="I2657" i="38"/>
  <c r="I2658" i="38"/>
  <c r="I2659" i="38"/>
  <c r="I2660" i="38"/>
  <c r="I2661" i="38"/>
  <c r="I2662" i="38"/>
  <c r="I2663" i="38"/>
  <c r="I2664" i="38"/>
  <c r="I2665" i="38"/>
  <c r="I2666" i="38"/>
  <c r="I2667" i="38"/>
  <c r="I2668" i="38"/>
  <c r="I2669" i="38"/>
  <c r="I2670" i="38"/>
  <c r="I2671" i="38"/>
  <c r="I2672" i="38"/>
  <c r="I2673" i="38"/>
  <c r="I2674" i="38"/>
  <c r="I2675" i="38"/>
  <c r="I2676" i="38"/>
  <c r="I2677" i="38"/>
  <c r="I2678" i="38"/>
  <c r="I2679" i="38"/>
  <c r="I2680" i="38"/>
  <c r="I2681" i="38"/>
  <c r="I2682" i="38"/>
  <c r="I2683" i="38"/>
  <c r="I2684" i="38"/>
  <c r="I2685" i="38"/>
  <c r="I2686" i="38"/>
  <c r="I2687" i="38"/>
  <c r="I2688" i="38"/>
  <c r="I2689" i="38"/>
  <c r="I2690" i="38"/>
  <c r="I2691" i="38"/>
  <c r="I2692" i="38"/>
  <c r="I2693" i="38"/>
  <c r="I2694" i="38"/>
  <c r="I2695" i="38"/>
  <c r="I2696" i="38"/>
  <c r="I2697" i="38"/>
  <c r="I2698" i="38"/>
  <c r="I2699" i="38"/>
  <c r="I2700" i="38"/>
  <c r="I2701" i="38"/>
  <c r="I2702" i="38"/>
  <c r="I2703" i="38"/>
  <c r="I2704" i="38"/>
  <c r="I2705" i="38"/>
  <c r="I2706" i="38"/>
  <c r="I2707" i="38"/>
  <c r="I2708" i="38"/>
  <c r="I2709" i="38"/>
  <c r="I2710" i="38"/>
  <c r="I2711" i="38"/>
  <c r="I2712" i="38"/>
  <c r="I2713" i="38"/>
  <c r="I2714" i="38"/>
  <c r="I2715" i="38"/>
  <c r="I2716" i="38"/>
  <c r="I2717" i="38"/>
  <c r="I2718" i="38"/>
  <c r="I2719" i="38"/>
  <c r="I2720" i="38"/>
  <c r="I2721" i="38"/>
  <c r="I2722" i="38"/>
  <c r="I2723" i="38"/>
  <c r="I2724" i="38"/>
  <c r="I2725" i="38"/>
  <c r="I2726" i="38"/>
  <c r="I2727" i="38"/>
  <c r="I2728" i="38"/>
  <c r="I2729" i="38"/>
  <c r="I2730" i="38"/>
  <c r="I2731" i="38"/>
  <c r="I2732" i="38"/>
  <c r="I2733" i="38"/>
  <c r="I2734" i="38"/>
  <c r="I2735" i="38"/>
  <c r="I2736" i="38"/>
  <c r="I2737" i="38"/>
  <c r="I2738" i="38"/>
  <c r="I2739" i="38"/>
  <c r="I2740" i="38"/>
  <c r="I2741" i="38"/>
  <c r="I2742" i="38"/>
  <c r="I2743" i="38"/>
  <c r="I2744" i="38"/>
  <c r="I2745" i="38"/>
  <c r="I2746" i="38"/>
  <c r="I2747" i="38"/>
  <c r="I2748" i="38"/>
  <c r="I2749" i="38"/>
  <c r="I2750" i="38"/>
  <c r="I2751" i="38"/>
  <c r="I2752" i="38"/>
  <c r="I2753" i="38"/>
  <c r="I2754" i="38"/>
  <c r="I2755" i="38"/>
  <c r="I2756" i="38"/>
  <c r="I2757" i="38"/>
  <c r="I2758" i="38"/>
  <c r="I2759" i="38"/>
  <c r="I2760" i="38"/>
  <c r="I2761" i="38"/>
  <c r="I2762" i="38"/>
  <c r="I2763" i="38"/>
  <c r="I2764" i="38"/>
  <c r="I2765" i="38"/>
  <c r="I2766" i="38"/>
  <c r="I2767" i="38"/>
  <c r="I2768" i="38"/>
  <c r="I2769" i="38"/>
  <c r="I2770" i="38"/>
  <c r="I2771" i="38"/>
  <c r="I2772" i="38"/>
  <c r="I2773" i="38"/>
  <c r="I2774" i="38"/>
  <c r="I2775" i="38"/>
  <c r="I2776" i="38"/>
  <c r="I2777" i="38"/>
  <c r="I2778" i="38"/>
  <c r="I2779" i="38"/>
  <c r="I2780" i="38"/>
  <c r="I2781" i="38"/>
  <c r="I2782" i="38"/>
  <c r="I2783" i="38"/>
  <c r="I2784" i="38"/>
  <c r="I2785" i="38"/>
  <c r="I2786" i="38"/>
  <c r="I2787" i="38"/>
  <c r="I2788" i="38"/>
  <c r="I2789" i="38"/>
  <c r="I2790" i="38"/>
  <c r="I2791" i="38"/>
  <c r="I2792" i="38"/>
  <c r="I2793" i="38"/>
  <c r="I2794" i="38"/>
  <c r="I2795" i="38"/>
  <c r="I2796" i="38"/>
  <c r="I2797" i="38"/>
  <c r="I2798" i="38"/>
  <c r="I2799" i="38"/>
  <c r="I2800" i="38"/>
  <c r="I2801" i="38"/>
  <c r="I2802" i="38"/>
  <c r="I2803" i="38"/>
  <c r="I2804" i="38"/>
  <c r="I2805" i="38"/>
  <c r="I2806" i="38"/>
  <c r="I2807" i="38"/>
  <c r="I2808" i="38"/>
  <c r="I2809" i="38"/>
  <c r="I2810" i="38"/>
  <c r="I2811" i="38"/>
  <c r="I2812" i="38"/>
  <c r="I2813" i="38"/>
  <c r="I2814" i="38"/>
  <c r="I2815" i="38"/>
  <c r="I2816" i="38"/>
  <c r="I2817" i="38"/>
  <c r="I2818" i="38"/>
  <c r="I2819" i="38"/>
  <c r="I2820" i="38"/>
  <c r="I2821" i="38"/>
  <c r="I2822" i="38"/>
  <c r="I2823" i="38"/>
  <c r="I2824" i="38"/>
  <c r="I2825" i="38"/>
  <c r="I2826" i="38"/>
  <c r="I2827" i="38"/>
  <c r="I2828" i="38"/>
  <c r="I2829" i="38"/>
  <c r="I2830" i="38"/>
  <c r="I2831" i="38"/>
  <c r="I2832" i="38"/>
  <c r="I2833" i="38"/>
  <c r="I2834" i="38"/>
  <c r="I2835" i="38"/>
  <c r="I2836" i="38"/>
  <c r="I2837" i="38"/>
  <c r="I2838" i="38"/>
  <c r="I2839" i="38"/>
  <c r="I2840" i="38"/>
  <c r="I2841" i="38"/>
  <c r="I2842" i="38"/>
  <c r="I2843" i="38"/>
  <c r="I2844" i="38"/>
  <c r="I2845" i="38"/>
  <c r="I2846" i="38"/>
  <c r="I2847" i="38"/>
  <c r="I2848" i="38"/>
  <c r="I2849" i="38"/>
  <c r="I2850" i="38"/>
  <c r="I2851" i="38"/>
  <c r="I2852" i="38"/>
  <c r="I2853" i="38"/>
  <c r="I2854" i="38"/>
  <c r="I2855" i="38"/>
  <c r="I2856" i="38"/>
  <c r="I2857" i="38"/>
  <c r="I2858" i="38"/>
  <c r="I2859" i="38"/>
  <c r="I2860" i="38"/>
  <c r="I2861" i="38"/>
  <c r="I2862" i="38"/>
  <c r="I2863" i="38"/>
  <c r="I2864" i="38"/>
  <c r="I2865" i="38"/>
  <c r="I2866" i="38"/>
  <c r="I2867" i="38"/>
  <c r="I2868" i="38"/>
  <c r="I2869" i="38"/>
  <c r="I2870" i="38"/>
  <c r="I2871" i="38"/>
  <c r="I2872" i="38"/>
  <c r="I2873" i="38"/>
  <c r="I2874" i="38"/>
  <c r="I2875" i="38"/>
  <c r="I2876" i="38"/>
  <c r="I2877" i="38"/>
  <c r="I2878" i="38"/>
  <c r="I2879" i="38"/>
  <c r="I2880" i="38"/>
  <c r="I2881" i="38"/>
  <c r="I2882" i="38"/>
  <c r="I2883" i="38"/>
  <c r="I2884" i="38"/>
  <c r="I2885" i="38"/>
  <c r="I2886" i="38"/>
  <c r="I2887" i="38"/>
  <c r="I2888" i="38"/>
  <c r="I2889" i="38"/>
  <c r="I2890" i="38"/>
  <c r="I2891" i="38"/>
  <c r="I2892" i="38"/>
  <c r="I2893" i="38"/>
  <c r="I2894" i="38"/>
  <c r="I2895" i="38"/>
  <c r="I2896" i="38"/>
  <c r="I2897" i="38"/>
  <c r="I2898" i="38"/>
  <c r="I2899" i="38"/>
  <c r="I2900" i="38"/>
  <c r="I2901" i="38"/>
  <c r="I2902" i="38"/>
  <c r="I2903" i="38"/>
  <c r="I2904" i="38"/>
  <c r="I2905" i="38"/>
  <c r="I2906" i="38"/>
  <c r="I2907" i="38"/>
  <c r="I2908" i="38"/>
  <c r="I2909" i="38"/>
  <c r="I2910" i="38"/>
  <c r="I2911" i="38"/>
  <c r="I2912" i="38"/>
  <c r="I2913" i="38"/>
  <c r="I2914" i="38"/>
  <c r="I2915" i="38"/>
  <c r="I2916" i="38"/>
  <c r="I2917" i="38"/>
  <c r="I2918" i="38"/>
  <c r="I2919" i="38"/>
  <c r="I2920" i="38"/>
  <c r="I2921" i="38"/>
  <c r="I2922" i="38"/>
  <c r="I2923" i="38"/>
  <c r="I2924" i="38"/>
  <c r="I2925" i="38"/>
  <c r="I2926" i="38"/>
  <c r="I2927" i="38"/>
  <c r="I2928" i="38"/>
  <c r="I2929" i="38"/>
  <c r="I2930" i="38"/>
  <c r="I2931" i="38"/>
  <c r="I2932" i="38"/>
  <c r="I2933" i="38"/>
  <c r="I2934" i="38"/>
  <c r="I2935" i="38"/>
  <c r="I2936" i="38"/>
  <c r="I2937" i="38"/>
  <c r="I2938" i="38"/>
  <c r="I2939" i="38"/>
  <c r="I2940" i="38"/>
  <c r="I2941" i="38"/>
  <c r="I2942" i="38"/>
  <c r="I2943" i="38"/>
  <c r="I2944" i="38"/>
  <c r="I2945" i="38"/>
  <c r="I2946" i="38"/>
  <c r="I2947" i="38"/>
  <c r="I2948" i="38"/>
  <c r="I2949" i="38"/>
  <c r="I2950" i="38"/>
  <c r="I2951" i="38"/>
  <c r="I2952" i="38"/>
  <c r="I2953" i="38"/>
  <c r="I2954" i="38"/>
  <c r="I2955" i="38"/>
  <c r="I2956" i="38"/>
  <c r="I2957" i="38"/>
  <c r="I2958" i="38"/>
  <c r="I2959" i="38"/>
  <c r="I2960" i="38"/>
  <c r="I2961" i="38"/>
  <c r="I2962" i="38"/>
  <c r="I2963" i="38"/>
  <c r="I2964" i="38"/>
  <c r="I2965" i="38"/>
  <c r="I2966" i="38"/>
  <c r="I2967" i="38"/>
  <c r="I2968" i="38"/>
  <c r="I2969" i="38"/>
  <c r="I2970" i="38"/>
  <c r="I2971" i="38"/>
  <c r="I2972" i="38"/>
  <c r="I2973" i="38"/>
  <c r="I2974" i="38"/>
  <c r="I2975" i="38"/>
  <c r="I2976" i="38"/>
  <c r="I2977" i="38"/>
  <c r="I2978" i="38"/>
  <c r="I2979" i="38"/>
  <c r="I2980" i="38"/>
  <c r="I2981" i="38"/>
  <c r="I2982" i="38"/>
  <c r="I2983" i="38"/>
  <c r="I2984" i="38"/>
  <c r="I2985" i="38"/>
  <c r="I2986" i="38"/>
  <c r="I2987" i="38"/>
  <c r="I2988" i="38"/>
  <c r="I2989" i="38"/>
  <c r="I2990" i="38"/>
  <c r="I2991" i="38"/>
  <c r="I2992" i="38"/>
  <c r="I2993" i="38"/>
  <c r="I2994" i="38"/>
  <c r="I2995" i="38"/>
  <c r="I2996" i="38"/>
  <c r="I2997" i="38"/>
  <c r="I2998" i="38"/>
  <c r="I2999" i="38"/>
  <c r="I3000" i="38"/>
  <c r="I3001" i="38"/>
  <c r="I3002" i="38"/>
  <c r="I3003" i="38"/>
  <c r="I3004" i="38"/>
  <c r="I3005" i="38"/>
  <c r="I3006" i="38"/>
  <c r="I3007" i="38"/>
  <c r="I3008" i="38"/>
  <c r="I3009" i="38"/>
  <c r="I3010" i="38"/>
  <c r="I3011" i="38"/>
  <c r="I3012" i="38"/>
  <c r="I3013" i="38"/>
  <c r="I3014" i="38"/>
  <c r="I3015" i="38"/>
  <c r="I3016" i="38"/>
  <c r="I3017" i="38"/>
  <c r="I3018" i="38"/>
  <c r="I3019" i="38"/>
  <c r="I3020" i="38"/>
  <c r="I3021" i="38"/>
  <c r="I3022" i="38"/>
  <c r="I3023" i="38"/>
  <c r="I3024" i="38"/>
  <c r="I3025" i="38"/>
  <c r="I3026" i="38"/>
  <c r="I3027" i="38"/>
  <c r="I3028" i="38"/>
  <c r="I3029" i="38"/>
  <c r="I3030" i="38"/>
  <c r="I3031" i="38"/>
  <c r="I3032" i="38"/>
  <c r="I3033" i="38"/>
  <c r="I3034" i="38"/>
  <c r="I3035" i="38"/>
  <c r="I3036" i="38"/>
  <c r="I3037" i="38"/>
  <c r="I3038" i="38"/>
  <c r="I3039" i="38"/>
  <c r="I3040" i="38"/>
  <c r="I3041" i="38"/>
  <c r="I3042" i="38"/>
  <c r="I3043" i="38"/>
  <c r="I3044" i="38"/>
  <c r="I3045" i="38"/>
  <c r="I3046" i="38"/>
  <c r="I3047" i="38"/>
  <c r="I3048" i="38"/>
  <c r="I3049" i="38"/>
  <c r="I3050" i="38"/>
  <c r="I3051" i="38"/>
  <c r="I3052" i="38"/>
  <c r="I3053" i="38"/>
  <c r="I3054" i="38"/>
  <c r="I3055" i="38"/>
  <c r="I3056" i="38"/>
  <c r="I3057" i="38"/>
  <c r="I3058" i="38"/>
  <c r="I3059" i="38"/>
  <c r="I3060" i="38"/>
  <c r="I3061" i="38"/>
  <c r="I3062" i="38"/>
  <c r="I3063" i="38"/>
  <c r="I3064" i="38"/>
  <c r="I3065" i="38"/>
  <c r="I3066" i="38"/>
  <c r="I3067" i="38"/>
  <c r="I3068" i="38"/>
  <c r="I3069" i="38"/>
  <c r="I3070" i="38"/>
  <c r="I3071" i="38"/>
  <c r="I3072" i="38"/>
  <c r="I3073" i="38"/>
  <c r="I3074" i="38"/>
  <c r="I3075" i="38"/>
  <c r="I3076" i="38"/>
  <c r="I3077" i="38"/>
  <c r="I3078" i="38"/>
  <c r="I3079" i="38"/>
  <c r="I3080" i="38"/>
  <c r="I3081" i="38"/>
  <c r="I3082" i="38"/>
  <c r="I3083" i="38"/>
  <c r="I3084" i="38"/>
  <c r="I3085" i="38"/>
  <c r="I3086" i="38"/>
  <c r="I3087" i="38"/>
  <c r="I3088" i="38"/>
  <c r="I3089" i="38"/>
  <c r="I3090" i="38"/>
  <c r="I3091" i="38"/>
  <c r="I3092" i="38"/>
  <c r="I3093" i="38"/>
  <c r="I3094" i="38"/>
  <c r="I3095" i="38"/>
  <c r="I3096" i="38"/>
  <c r="I3097" i="38"/>
  <c r="I3098" i="38"/>
  <c r="I3099" i="38"/>
  <c r="I3100" i="38"/>
  <c r="I3101" i="38"/>
  <c r="I3102" i="38"/>
  <c r="I3103" i="38"/>
  <c r="I3104" i="38"/>
  <c r="I3105" i="38"/>
  <c r="I3106" i="38"/>
  <c r="I3107" i="38"/>
  <c r="I3108" i="38"/>
  <c r="I3109" i="38"/>
  <c r="I3110" i="38"/>
  <c r="I3111" i="38"/>
  <c r="I3112" i="38"/>
  <c r="I3113" i="38"/>
  <c r="I3114" i="38"/>
  <c r="I3115" i="38"/>
  <c r="I3116" i="38"/>
  <c r="I3117" i="38"/>
  <c r="I3118" i="38"/>
  <c r="I3119" i="38"/>
  <c r="I3120" i="38"/>
  <c r="I3121" i="38"/>
  <c r="I3122" i="38"/>
  <c r="I3123" i="38"/>
  <c r="I3124" i="38"/>
  <c r="I3125" i="38"/>
  <c r="I3126" i="38"/>
  <c r="I3127" i="38"/>
  <c r="I3128" i="38"/>
  <c r="I3129" i="38"/>
  <c r="I3130" i="38"/>
  <c r="I3131" i="38"/>
  <c r="I3132" i="38"/>
  <c r="I3133" i="38"/>
  <c r="I3134" i="38"/>
  <c r="I3135" i="38"/>
  <c r="I3136" i="38"/>
  <c r="I3137" i="38"/>
  <c r="I3138" i="38"/>
  <c r="I3139" i="38"/>
  <c r="I3140" i="38"/>
  <c r="I3141" i="38"/>
  <c r="I3142" i="38"/>
  <c r="I3143" i="38"/>
  <c r="I3144" i="38"/>
  <c r="I3145" i="38"/>
  <c r="I3146" i="38"/>
  <c r="I3147" i="38"/>
  <c r="I3148" i="38"/>
  <c r="I3149" i="38"/>
  <c r="I3150" i="38"/>
  <c r="I3151" i="38"/>
  <c r="I3152" i="38"/>
  <c r="I3153" i="38"/>
  <c r="I3154" i="38"/>
  <c r="I3155" i="38"/>
  <c r="I3156" i="38"/>
  <c r="I3157" i="38"/>
  <c r="I3158" i="38"/>
  <c r="I3159" i="38"/>
  <c r="I3160" i="38"/>
  <c r="I3161" i="38"/>
  <c r="I3162" i="38"/>
  <c r="I3163" i="38"/>
  <c r="I3164" i="38"/>
  <c r="I3165" i="38"/>
  <c r="I3166" i="38"/>
  <c r="I3167" i="38"/>
  <c r="I3168" i="38"/>
  <c r="I3169" i="38"/>
  <c r="I3170" i="38"/>
  <c r="I3171" i="38"/>
  <c r="I3172" i="38"/>
  <c r="I3173" i="38"/>
  <c r="I3174" i="38"/>
  <c r="I3175" i="38"/>
  <c r="I3176" i="38"/>
  <c r="I3177" i="38"/>
  <c r="I3178" i="38"/>
  <c r="I3179" i="38"/>
  <c r="I3180" i="38"/>
  <c r="I3181" i="38"/>
  <c r="I3182" i="38"/>
  <c r="I3183" i="38"/>
  <c r="I3184" i="38"/>
  <c r="I3185" i="38"/>
  <c r="I3186" i="38"/>
  <c r="I3187" i="38"/>
  <c r="I3188" i="38"/>
  <c r="I3189" i="38"/>
  <c r="I3190" i="38"/>
  <c r="I3191" i="38"/>
  <c r="I3192" i="38"/>
  <c r="I3193" i="38"/>
  <c r="I3194" i="38"/>
  <c r="I3195" i="38"/>
  <c r="I3196" i="38"/>
  <c r="I3197" i="38"/>
  <c r="I3198" i="38"/>
  <c r="I3199" i="38"/>
  <c r="I3200" i="38"/>
  <c r="I3201" i="38"/>
  <c r="I3202" i="38"/>
  <c r="I3203" i="38"/>
  <c r="I3204" i="38"/>
  <c r="I3205" i="38"/>
  <c r="I3206" i="38"/>
  <c r="I3207" i="38"/>
  <c r="I3208" i="38"/>
  <c r="I3209" i="38"/>
  <c r="I3210" i="38"/>
  <c r="I3211" i="38"/>
  <c r="I3212" i="38"/>
  <c r="I3213" i="38"/>
  <c r="I3214" i="38"/>
  <c r="I3215" i="38"/>
  <c r="I3216" i="38"/>
  <c r="I3217" i="38"/>
  <c r="I3218" i="38"/>
  <c r="I3219" i="38"/>
  <c r="I3220" i="38"/>
  <c r="I3221" i="38"/>
  <c r="I3222" i="38"/>
  <c r="I3223" i="38"/>
  <c r="I3224" i="38"/>
  <c r="I3225" i="38"/>
  <c r="I3226" i="38"/>
  <c r="I3227" i="38"/>
  <c r="I3228" i="38"/>
  <c r="I3229" i="38"/>
  <c r="I3230" i="38"/>
  <c r="I3231" i="38"/>
  <c r="I3232" i="38"/>
  <c r="I3233" i="38"/>
  <c r="I3234" i="38"/>
  <c r="I3235" i="38"/>
  <c r="I3236" i="38"/>
  <c r="I3237" i="38"/>
  <c r="I3238" i="38"/>
  <c r="I3239" i="38"/>
  <c r="I3240" i="38"/>
  <c r="I3241" i="38"/>
  <c r="I3242" i="38"/>
  <c r="I3243" i="38"/>
  <c r="I3244" i="38"/>
  <c r="I3245" i="38"/>
  <c r="I3246" i="38"/>
  <c r="I3247" i="38"/>
  <c r="I3248" i="38"/>
  <c r="I3249" i="38"/>
  <c r="I3250" i="38"/>
  <c r="I3251" i="38"/>
  <c r="I3252" i="38"/>
  <c r="I3253" i="38"/>
  <c r="I3254" i="38"/>
  <c r="I3255" i="38"/>
  <c r="I3256" i="38"/>
  <c r="I3257" i="38"/>
  <c r="I3258" i="38"/>
  <c r="I3259" i="38"/>
  <c r="I3260" i="38"/>
  <c r="I3261" i="38"/>
  <c r="I3262" i="38"/>
  <c r="I3263" i="38"/>
  <c r="I3264" i="38"/>
  <c r="I3265" i="38"/>
  <c r="I3266" i="38"/>
  <c r="I3267" i="38"/>
  <c r="I3268" i="38"/>
  <c r="I3269" i="38"/>
  <c r="I3270" i="38"/>
  <c r="I3271" i="38"/>
  <c r="I3272" i="38"/>
  <c r="I3273" i="38"/>
  <c r="I3274" i="38"/>
  <c r="I3275" i="38"/>
  <c r="I3276" i="38"/>
  <c r="I3277" i="38"/>
  <c r="I3278" i="38"/>
  <c r="I3279" i="38"/>
  <c r="I3280" i="38"/>
  <c r="I3281" i="38"/>
  <c r="I3282" i="38"/>
  <c r="I3283" i="38"/>
  <c r="I3284" i="38"/>
  <c r="I3285" i="38"/>
  <c r="I3286" i="38"/>
  <c r="I3287" i="38"/>
  <c r="I3288" i="38"/>
  <c r="I3289" i="38"/>
  <c r="I3290" i="38"/>
  <c r="I3291" i="38"/>
  <c r="I3292" i="38"/>
  <c r="I3293" i="38"/>
  <c r="I3294" i="38"/>
  <c r="I3295" i="38"/>
  <c r="I3296" i="38"/>
  <c r="I3297" i="38"/>
  <c r="I3298" i="38"/>
  <c r="I3299" i="38"/>
  <c r="I3300" i="38"/>
  <c r="I3301" i="38"/>
  <c r="I3302" i="38"/>
  <c r="I3303" i="38"/>
  <c r="I3304" i="38"/>
  <c r="I3305" i="38"/>
  <c r="I3306" i="38"/>
  <c r="I3307" i="38"/>
  <c r="I3308" i="38"/>
  <c r="I3309" i="38"/>
  <c r="I3310" i="38"/>
  <c r="I3311" i="38"/>
  <c r="I3312" i="38"/>
  <c r="I3313" i="38"/>
  <c r="I3314" i="38"/>
  <c r="I3315" i="38"/>
  <c r="I3316" i="38"/>
  <c r="I3317" i="38"/>
  <c r="I3318" i="38"/>
  <c r="I3319" i="38"/>
  <c r="I3320" i="38"/>
  <c r="I3321" i="38"/>
  <c r="I3322" i="38"/>
  <c r="I3323" i="38"/>
  <c r="I3324" i="38"/>
  <c r="I3325" i="38"/>
  <c r="I3326" i="38"/>
  <c r="I3327" i="38"/>
  <c r="I3328" i="38"/>
  <c r="I3329" i="38"/>
  <c r="I3330" i="38"/>
  <c r="I3331" i="38"/>
  <c r="I3332" i="38"/>
  <c r="I3333" i="38"/>
  <c r="I3334" i="38"/>
  <c r="I3335" i="38"/>
  <c r="I3336" i="38"/>
  <c r="I3337" i="38"/>
  <c r="I3338" i="38"/>
  <c r="I3339" i="38"/>
  <c r="I3340" i="38"/>
  <c r="I3341" i="38"/>
  <c r="I3342" i="38"/>
  <c r="I3343" i="38"/>
  <c r="I3344" i="38"/>
  <c r="I3345" i="38"/>
  <c r="I3346" i="38"/>
  <c r="I3347" i="38"/>
  <c r="I3348" i="38"/>
  <c r="I3349" i="38"/>
  <c r="I3350" i="38"/>
  <c r="I3351" i="38"/>
  <c r="I3352" i="38"/>
  <c r="I3353" i="38"/>
  <c r="I3354" i="38"/>
  <c r="I3355" i="38"/>
  <c r="I3356" i="38"/>
  <c r="I3357" i="38"/>
  <c r="I3358" i="38"/>
  <c r="I3359" i="38"/>
  <c r="I3360" i="38"/>
  <c r="I3361" i="38"/>
  <c r="I3362" i="38"/>
  <c r="I3363" i="38"/>
  <c r="I3364" i="38"/>
  <c r="I3365" i="38"/>
  <c r="I3366" i="38"/>
  <c r="I3367" i="38"/>
  <c r="I3368" i="38"/>
  <c r="I3369" i="38"/>
  <c r="I3370" i="38"/>
  <c r="I3371" i="38"/>
  <c r="I3372" i="38"/>
  <c r="I3373" i="38"/>
  <c r="I3374" i="38"/>
  <c r="I3375" i="38"/>
  <c r="I3376" i="38"/>
  <c r="I3377" i="38"/>
  <c r="I3378" i="38"/>
  <c r="I3379" i="38"/>
  <c r="I3380" i="38"/>
  <c r="I3381" i="38"/>
  <c r="I3382" i="38"/>
  <c r="I3383" i="38"/>
  <c r="I3384" i="38"/>
  <c r="I3385" i="38"/>
  <c r="I3386" i="38"/>
  <c r="I3387" i="38"/>
  <c r="I3388" i="38"/>
  <c r="I3389" i="38"/>
  <c r="I3390" i="38"/>
  <c r="I3391" i="38"/>
  <c r="I3392" i="38"/>
  <c r="I3393" i="38"/>
  <c r="I3394" i="38"/>
  <c r="I3395" i="38"/>
  <c r="I3396" i="38"/>
  <c r="I3397" i="38"/>
  <c r="I3398" i="38"/>
  <c r="I3399" i="38"/>
  <c r="I3400" i="38"/>
  <c r="I3401" i="38"/>
  <c r="I3402" i="38"/>
  <c r="I3403" i="38"/>
  <c r="I3404" i="38"/>
  <c r="I3405" i="38"/>
  <c r="I3406" i="38"/>
  <c r="I3407" i="38"/>
  <c r="I3408" i="38"/>
  <c r="I3409" i="38"/>
  <c r="I3410" i="38"/>
  <c r="I3411" i="38"/>
  <c r="I3412" i="38"/>
  <c r="I3413" i="38"/>
  <c r="I3414" i="38"/>
  <c r="I3415" i="38"/>
  <c r="I3416" i="38"/>
  <c r="I3417" i="38"/>
  <c r="I3418" i="38"/>
  <c r="I3419" i="38"/>
  <c r="I3420" i="38"/>
  <c r="I3421" i="38"/>
  <c r="I3422" i="38"/>
  <c r="I3423" i="38"/>
  <c r="I3424" i="38"/>
  <c r="I3425" i="38"/>
  <c r="I3426" i="38"/>
  <c r="I3427" i="38"/>
  <c r="I3428" i="38"/>
  <c r="I3429" i="38"/>
  <c r="I3430" i="38"/>
  <c r="I3431" i="38"/>
  <c r="I3432" i="38"/>
  <c r="I3433" i="38"/>
  <c r="I3434" i="38"/>
  <c r="I3435" i="38"/>
  <c r="I3436" i="38"/>
  <c r="I3437" i="38"/>
  <c r="I3438" i="38"/>
  <c r="I3439" i="38"/>
  <c r="I3440" i="38"/>
  <c r="I3441" i="38"/>
  <c r="I3442" i="38"/>
  <c r="I3443" i="38"/>
  <c r="I3444" i="38"/>
  <c r="I3445" i="38"/>
  <c r="I3446" i="38"/>
  <c r="I3447" i="38"/>
  <c r="I3448" i="38"/>
  <c r="I3449" i="38"/>
  <c r="I3450" i="38"/>
  <c r="I3451" i="38"/>
  <c r="I3452" i="38"/>
  <c r="I3453" i="38"/>
  <c r="I3454" i="38"/>
  <c r="I3455" i="38"/>
  <c r="I3456" i="38"/>
  <c r="I3457" i="38"/>
  <c r="I3458" i="38"/>
  <c r="I3459" i="38"/>
  <c r="I3460" i="38"/>
  <c r="I3461" i="38"/>
  <c r="I3462" i="38"/>
  <c r="I3463" i="38"/>
  <c r="I3464" i="38"/>
  <c r="I3465" i="38"/>
  <c r="I3466" i="38"/>
  <c r="I3467" i="38"/>
  <c r="I3468" i="38"/>
  <c r="I3469" i="38"/>
  <c r="I3470" i="38"/>
  <c r="I3471" i="38"/>
  <c r="I3472" i="38"/>
  <c r="I3473" i="38"/>
  <c r="I3474" i="38"/>
  <c r="I3475" i="38"/>
  <c r="I3476" i="38"/>
  <c r="I3477" i="38"/>
  <c r="I3478" i="38"/>
  <c r="I3479" i="38"/>
  <c r="I3480" i="38"/>
  <c r="I3481" i="38"/>
  <c r="I3482" i="38"/>
  <c r="I3483" i="38"/>
  <c r="I3484" i="38"/>
  <c r="I3485" i="38"/>
  <c r="I3486" i="38"/>
  <c r="I3487" i="38"/>
  <c r="I3488" i="38"/>
  <c r="I3489" i="38"/>
  <c r="I3490" i="38"/>
  <c r="I3491" i="38"/>
  <c r="I3492" i="38"/>
  <c r="I3493" i="38"/>
  <c r="I3494" i="38"/>
  <c r="I3495" i="38"/>
  <c r="I3496" i="38"/>
  <c r="I3497" i="38"/>
  <c r="I3498" i="38"/>
  <c r="I3499" i="38"/>
  <c r="I3500" i="38"/>
  <c r="I3501" i="38"/>
  <c r="I3502" i="38"/>
  <c r="I3503" i="38"/>
  <c r="I3504" i="38"/>
  <c r="I3505" i="38"/>
  <c r="I3506" i="38"/>
  <c r="I3507" i="38"/>
  <c r="I3508" i="38"/>
  <c r="I3509" i="38"/>
  <c r="I3510" i="38"/>
  <c r="I3511" i="38"/>
  <c r="I3512" i="38"/>
  <c r="I3513" i="38"/>
  <c r="I3514" i="38"/>
  <c r="I3515" i="38"/>
  <c r="I3516" i="38"/>
  <c r="I3517" i="38"/>
  <c r="I3518" i="38"/>
  <c r="I10" i="13"/>
  <c r="I9" i="13"/>
  <c r="E48" i="8" l="1"/>
  <c r="E49" i="8"/>
  <c r="O9" i="7"/>
  <c r="N9" i="7"/>
  <c r="M9" i="7"/>
  <c r="L9" i="7"/>
  <c r="K9" i="7"/>
  <c r="J9" i="7"/>
  <c r="I9" i="7"/>
  <c r="H9" i="7"/>
  <c r="G9" i="7"/>
  <c r="F9" i="7"/>
  <c r="R8" i="49" l="1"/>
  <c r="B30" i="48" l="1"/>
  <c r="B29" i="48"/>
  <c r="B34" i="48"/>
  <c r="B33" i="48"/>
  <c r="B9" i="48"/>
  <c r="B32" i="48"/>
  <c r="C9" i="48"/>
  <c r="D9" i="48"/>
  <c r="B28" i="48"/>
  <c r="B31" i="48"/>
  <c r="B35" i="48"/>
  <c r="C34" i="48" l="1"/>
  <c r="C28" i="48"/>
  <c r="C31" i="48"/>
  <c r="C33" i="48"/>
  <c r="C32" i="48"/>
  <c r="C30" i="48"/>
  <c r="C29" i="48"/>
  <c r="C22" i="46"/>
  <c r="B32" i="46" s="1"/>
  <c r="D22" i="46"/>
  <c r="D32" i="46" s="1"/>
  <c r="E22" i="46"/>
  <c r="C32" i="46" s="1"/>
  <c r="B22" i="46"/>
  <c r="E32" i="46" s="1"/>
  <c r="B33" i="46"/>
  <c r="D33" i="46"/>
  <c r="C33" i="46"/>
  <c r="E33" i="46"/>
  <c r="C24" i="46"/>
  <c r="C21" i="46"/>
  <c r="B24" i="46"/>
  <c r="D26" i="46"/>
  <c r="C25" i="46"/>
  <c r="B21" i="46"/>
  <c r="B25" i="46"/>
  <c r="D21" i="46"/>
  <c r="C27" i="46"/>
  <c r="E26" i="46"/>
  <c r="D24" i="46"/>
  <c r="E25" i="46"/>
  <c r="B26" i="46"/>
  <c r="B27" i="46"/>
  <c r="D25" i="46"/>
  <c r="E27" i="46"/>
  <c r="D27" i="46"/>
  <c r="C26" i="46"/>
  <c r="E21" i="46"/>
  <c r="E24" i="46"/>
  <c r="E31" i="46" l="1"/>
  <c r="E34" i="46"/>
  <c r="B34" i="46"/>
  <c r="D34" i="46"/>
  <c r="C34" i="46"/>
  <c r="E35" i="46"/>
  <c r="B35" i="46"/>
  <c r="D35" i="46"/>
  <c r="C35" i="46"/>
  <c r="E36" i="46"/>
  <c r="B36" i="46"/>
  <c r="D36" i="46"/>
  <c r="C36" i="46"/>
  <c r="E37" i="46"/>
  <c r="B37" i="46"/>
  <c r="D37" i="46"/>
  <c r="C37" i="46"/>
  <c r="B31" i="46"/>
  <c r="D31" i="46"/>
  <c r="C31" i="46"/>
  <c r="C38" i="46" l="1"/>
  <c r="C41" i="46" s="1"/>
  <c r="D38" i="46"/>
  <c r="B38" i="46"/>
  <c r="E38" i="46"/>
  <c r="E47" i="46" s="1"/>
  <c r="C46" i="46" l="1"/>
  <c r="C43" i="46"/>
  <c r="C45" i="46"/>
  <c r="C42" i="46"/>
  <c r="C47" i="46"/>
  <c r="C44" i="46"/>
  <c r="B46" i="46"/>
  <c r="B43" i="46"/>
  <c r="B42" i="46"/>
  <c r="B45" i="46"/>
  <c r="B44" i="46"/>
  <c r="B41" i="46"/>
  <c r="D41" i="46"/>
  <c r="D43" i="46"/>
  <c r="D42" i="46"/>
  <c r="D45" i="46"/>
  <c r="D44" i="46"/>
  <c r="B47" i="46"/>
  <c r="D46" i="46"/>
  <c r="E41" i="46"/>
  <c r="E43" i="46"/>
  <c r="E42" i="46"/>
  <c r="E44" i="46"/>
  <c r="E46" i="46"/>
  <c r="E45" i="46"/>
  <c r="D47" i="46"/>
  <c r="C3" i="40"/>
  <c r="C4" i="40"/>
  <c r="C5" i="40"/>
  <c r="C6" i="40"/>
  <c r="C7" i="40"/>
  <c r="C8" i="40"/>
  <c r="C9" i="40"/>
  <c r="C10" i="40"/>
  <c r="C11" i="40"/>
  <c r="C12" i="40"/>
  <c r="C13" i="40"/>
  <c r="C14" i="40"/>
  <c r="C15" i="40"/>
  <c r="C16" i="40"/>
  <c r="C17" i="40"/>
  <c r="C18" i="40"/>
  <c r="C19" i="40"/>
  <c r="C20" i="40"/>
  <c r="C21" i="40"/>
  <c r="C22" i="40"/>
  <c r="C23" i="40"/>
  <c r="C24" i="40"/>
  <c r="C25" i="40"/>
  <c r="C26" i="40"/>
  <c r="C27" i="40"/>
  <c r="C28" i="40"/>
  <c r="C29" i="40"/>
  <c r="C30" i="40"/>
  <c r="C31" i="40"/>
  <c r="C32" i="40"/>
  <c r="C33" i="40"/>
  <c r="C34" i="40"/>
  <c r="C35" i="40"/>
  <c r="C36" i="40"/>
  <c r="C37" i="40"/>
  <c r="C38" i="40"/>
  <c r="C39" i="40"/>
  <c r="C40" i="40"/>
  <c r="C41" i="40"/>
  <c r="C42" i="40"/>
  <c r="C43" i="40"/>
  <c r="C44" i="40"/>
  <c r="C45" i="40"/>
  <c r="C46" i="40"/>
  <c r="C47" i="40"/>
  <c r="C48" i="40"/>
  <c r="C49" i="40"/>
  <c r="C50" i="40"/>
  <c r="C51" i="40"/>
  <c r="C52" i="40"/>
  <c r="C53" i="40"/>
  <c r="C54" i="40"/>
  <c r="C55" i="40"/>
  <c r="C56" i="40"/>
  <c r="C57" i="40"/>
  <c r="C58" i="40"/>
  <c r="C59" i="40"/>
  <c r="C60" i="40"/>
  <c r="C61" i="40"/>
  <c r="C62" i="40"/>
  <c r="C63" i="40"/>
  <c r="C2" i="40"/>
  <c r="J457" i="38" l="1"/>
  <c r="J387" i="38"/>
  <c r="J70" i="38"/>
  <c r="J96" i="38"/>
  <c r="J120" i="38"/>
  <c r="J154" i="38"/>
  <c r="J164" i="38"/>
  <c r="J342" i="38"/>
  <c r="J444" i="38"/>
  <c r="J62" i="38"/>
  <c r="J103" i="38"/>
  <c r="J109" i="38"/>
  <c r="J114" i="38"/>
  <c r="J134" i="38"/>
  <c r="J149" i="38"/>
  <c r="J196" i="38"/>
  <c r="J308" i="38"/>
  <c r="J365" i="38"/>
  <c r="J386" i="38"/>
  <c r="J392" i="38"/>
  <c r="J521" i="38"/>
  <c r="J78" i="38"/>
  <c r="J160" i="38"/>
  <c r="J343" i="38"/>
  <c r="J515" i="38"/>
  <c r="J86" i="38"/>
  <c r="J122" i="38"/>
  <c r="J145" i="38"/>
  <c r="J150" i="38"/>
  <c r="J166" i="38"/>
  <c r="J172" i="38"/>
  <c r="J346" i="38"/>
  <c r="J401" i="38"/>
  <c r="J597" i="38"/>
  <c r="J43" i="38"/>
  <c r="J73" i="38"/>
  <c r="J105" i="38"/>
  <c r="J185" i="38"/>
  <c r="J204" i="38"/>
  <c r="J220" i="38"/>
  <c r="J226" i="38"/>
  <c r="J388" i="38"/>
  <c r="J88" i="38"/>
  <c r="J158" i="38"/>
  <c r="J169" i="38"/>
  <c r="J195" i="38"/>
  <c r="J200" i="38"/>
  <c r="J313" i="38"/>
  <c r="J319" i="38"/>
  <c r="J326" i="38"/>
  <c r="J357" i="38"/>
  <c r="J490" i="38"/>
  <c r="J573" i="38"/>
  <c r="J157" i="38"/>
  <c r="J609" i="38"/>
  <c r="J654" i="38"/>
  <c r="J673" i="38"/>
  <c r="J678" i="38"/>
  <c r="J727" i="38"/>
  <c r="J800" i="38"/>
  <c r="J830" i="38"/>
  <c r="J836" i="38"/>
  <c r="J111" i="38"/>
  <c r="J685" i="38"/>
  <c r="J721" i="38"/>
  <c r="J821" i="38"/>
  <c r="J955" i="38"/>
  <c r="J1012" i="38"/>
  <c r="J173" i="38"/>
  <c r="J627" i="38"/>
  <c r="J662" i="38"/>
  <c r="J674" i="38"/>
  <c r="J696" i="38"/>
  <c r="J874" i="38"/>
  <c r="J1007" i="38"/>
  <c r="J1020" i="38"/>
  <c r="J1066" i="38"/>
  <c r="J1105" i="38"/>
  <c r="J257" i="38"/>
  <c r="J377" i="38"/>
  <c r="J384" i="38"/>
  <c r="J463" i="38"/>
  <c r="J656" i="38"/>
  <c r="J704" i="38"/>
  <c r="J832" i="38"/>
  <c r="J920" i="38"/>
  <c r="J993" i="38"/>
  <c r="J1047" i="38"/>
  <c r="J1154" i="38"/>
  <c r="J51" i="38"/>
  <c r="J100" i="38"/>
  <c r="J147" i="38"/>
  <c r="J284" i="38"/>
  <c r="J306" i="38"/>
  <c r="J598" i="38"/>
  <c r="J663" i="38"/>
  <c r="J735" i="38"/>
  <c r="J750" i="38"/>
  <c r="J817" i="38"/>
  <c r="J882" i="38"/>
  <c r="J936" i="38"/>
  <c r="J214" i="38"/>
  <c r="J428" i="38"/>
  <c r="J578" i="38"/>
  <c r="J620" i="38"/>
  <c r="J719" i="38"/>
  <c r="J731" i="38"/>
  <c r="J803" i="38"/>
  <c r="J863" i="38"/>
  <c r="J876" i="38"/>
  <c r="J199" i="38"/>
  <c r="J762" i="38"/>
  <c r="J769" i="38"/>
  <c r="J1112" i="38"/>
  <c r="J1545" i="38"/>
  <c r="J1994" i="38"/>
  <c r="J2047" i="38"/>
  <c r="J2072" i="38"/>
  <c r="J162" i="38"/>
  <c r="J982" i="38"/>
  <c r="J1106" i="38"/>
  <c r="J1321" i="38"/>
  <c r="J1341" i="38"/>
  <c r="J1376" i="38"/>
  <c r="J1386" i="38"/>
  <c r="J1494" i="38"/>
  <c r="J1519" i="38"/>
  <c r="J1599" i="38"/>
  <c r="J1691" i="38"/>
  <c r="J1944" i="38"/>
  <c r="J1988" i="38"/>
  <c r="J639" i="38"/>
  <c r="J683" i="38"/>
  <c r="J976" i="38"/>
  <c r="J1097" i="38"/>
  <c r="J1143" i="38"/>
  <c r="J1196" i="38"/>
  <c r="J1210" i="38"/>
  <c r="J1223" i="38"/>
  <c r="J1467" i="38"/>
  <c r="J1517" i="38"/>
  <c r="J1798" i="38"/>
  <c r="J1982" i="38"/>
  <c r="J614" i="38"/>
  <c r="J677" i="38"/>
  <c r="J732" i="38"/>
  <c r="J1137" i="38"/>
  <c r="J1298" i="38"/>
  <c r="J1329" i="38"/>
  <c r="J1356" i="38"/>
  <c r="J1482" i="38"/>
  <c r="J1503" i="38"/>
  <c r="J1568" i="38"/>
  <c r="J1657" i="38"/>
  <c r="J2015" i="38"/>
  <c r="J132" i="38"/>
  <c r="J909" i="38"/>
  <c r="J1070" i="38"/>
  <c r="J1185" i="38"/>
  <c r="J1402" i="38"/>
  <c r="J1417" i="38"/>
  <c r="J1588" i="38"/>
  <c r="J1741" i="38"/>
  <c r="J1829" i="38"/>
  <c r="J1940" i="38"/>
  <c r="J965" i="38"/>
  <c r="J967" i="38"/>
  <c r="J1194" i="38"/>
  <c r="J1200" i="38"/>
  <c r="J1227" i="38"/>
  <c r="J1281" i="38"/>
  <c r="J1326" i="38"/>
  <c r="J1359" i="38"/>
  <c r="J1399" i="38"/>
  <c r="J1551" i="38"/>
  <c r="J1710" i="38"/>
  <c r="J2078" i="38"/>
  <c r="J1241" i="38"/>
  <c r="J1250" i="38"/>
  <c r="J1440" i="38"/>
  <c r="J1464" i="38"/>
  <c r="J1557" i="38"/>
  <c r="J1764" i="38"/>
  <c r="J2137" i="38"/>
  <c r="J2370" i="38"/>
  <c r="J2375" i="38"/>
  <c r="J2409" i="38"/>
  <c r="J2414" i="38"/>
  <c r="J2416" i="38"/>
  <c r="J2436" i="38"/>
  <c r="J2458" i="38"/>
  <c r="J2463" i="38"/>
  <c r="J2488" i="38"/>
  <c r="J2505" i="38"/>
  <c r="J2546" i="38"/>
  <c r="J2554" i="38"/>
  <c r="J2570" i="38"/>
  <c r="J2612" i="38"/>
  <c r="J2618" i="38"/>
  <c r="J2625" i="38"/>
  <c r="J2632" i="38"/>
  <c r="J2671" i="38"/>
  <c r="J2692" i="38"/>
  <c r="J2703" i="38"/>
  <c r="J2744" i="38"/>
  <c r="J2832" i="38"/>
  <c r="J2837" i="38"/>
  <c r="J2897" i="38"/>
  <c r="J2902" i="38"/>
  <c r="J2912" i="38"/>
  <c r="J2932" i="38"/>
  <c r="J1448" i="38"/>
  <c r="J1536" i="38"/>
  <c r="J2194" i="38"/>
  <c r="J2381" i="38"/>
  <c r="J2387" i="38"/>
  <c r="J2398" i="38"/>
  <c r="J2404" i="38"/>
  <c r="J2427" i="38"/>
  <c r="J2432" i="38"/>
  <c r="J2448" i="38"/>
  <c r="J2455" i="38"/>
  <c r="J2469" i="38"/>
  <c r="J2475" i="38"/>
  <c r="J2524" i="38"/>
  <c r="J2535" i="38"/>
  <c r="J2552" i="38"/>
  <c r="J2590" i="38"/>
  <c r="J2644" i="38"/>
  <c r="J2649" i="38"/>
  <c r="J2666" i="38"/>
  <c r="J2678" i="38"/>
  <c r="J2684" i="38"/>
  <c r="J2698" i="38"/>
  <c r="J2733" i="38"/>
  <c r="J2761" i="38"/>
  <c r="J2771" i="38"/>
  <c r="J2827" i="38"/>
  <c r="J2848" i="38"/>
  <c r="J2863" i="38"/>
  <c r="J2883" i="38"/>
  <c r="J2888" i="38"/>
  <c r="J2908" i="38"/>
  <c r="J2927" i="38"/>
  <c r="J586" i="38"/>
  <c r="J1530" i="38"/>
  <c r="J1902" i="38"/>
  <c r="J1931" i="38"/>
  <c r="J2221" i="38"/>
  <c r="J2320" i="38"/>
  <c r="J2392" i="38"/>
  <c r="J2481" i="38"/>
  <c r="J2496" i="38"/>
  <c r="J2502" i="38"/>
  <c r="J2513" i="38"/>
  <c r="J2519" i="38"/>
  <c r="J2530" i="38"/>
  <c r="J2559" i="38"/>
  <c r="J2613" i="38"/>
  <c r="J2656" i="38"/>
  <c r="J2722" i="38"/>
  <c r="J2753" i="38"/>
  <c r="J2807" i="38"/>
  <c r="J2822" i="38"/>
  <c r="J2833" i="38"/>
  <c r="J2843" i="38"/>
  <c r="J2903" i="38"/>
  <c r="J2937" i="38"/>
  <c r="J2943" i="38"/>
  <c r="J2947" i="38"/>
  <c r="J572" i="38"/>
  <c r="J903" i="38"/>
  <c r="J1909" i="38"/>
  <c r="J2362" i="38"/>
  <c r="J2367" i="38"/>
  <c r="J2382" i="38"/>
  <c r="J2428" i="38"/>
  <c r="J2433" i="38"/>
  <c r="J2438" i="38"/>
  <c r="J2444" i="38"/>
  <c r="J2456" i="38"/>
  <c r="J2470" i="38"/>
  <c r="J2507" i="38"/>
  <c r="J2536" i="38"/>
  <c r="J2548" i="38"/>
  <c r="J2634" i="38"/>
  <c r="J2645" i="38"/>
  <c r="J2663" i="38"/>
  <c r="J2667" i="38"/>
  <c r="J2693" i="38"/>
  <c r="J2705" i="38"/>
  <c r="J2783" i="38"/>
  <c r="J2812" i="38"/>
  <c r="J2864" i="38"/>
  <c r="J2880" i="38"/>
  <c r="J2884" i="38"/>
  <c r="J2919" i="38"/>
  <c r="J2923" i="38"/>
  <c r="J2934" i="38"/>
  <c r="J1085" i="38"/>
  <c r="J1666" i="38"/>
  <c r="J2373" i="38"/>
  <c r="J2378" i="38"/>
  <c r="J2406" i="38"/>
  <c r="J2412" i="38"/>
  <c r="J2417" i="38"/>
  <c r="J2461" i="38"/>
  <c r="J2466" i="38"/>
  <c r="J2497" i="38"/>
  <c r="J2543" i="38"/>
  <c r="J2555" i="38"/>
  <c r="J2567" i="38"/>
  <c r="J2586" i="38"/>
  <c r="J2597" i="38"/>
  <c r="J2603" i="38"/>
  <c r="J2609" i="38"/>
  <c r="J2621" i="38"/>
  <c r="J2623" i="38"/>
  <c r="J2641" i="38"/>
  <c r="J2680" i="38"/>
  <c r="J2729" i="38"/>
  <c r="J2741" i="38"/>
  <c r="J2762" i="38"/>
  <c r="J2768" i="38"/>
  <c r="J2773" i="38"/>
  <c r="J2808" i="38"/>
  <c r="J2818" i="38"/>
  <c r="J2823" i="38"/>
  <c r="J2839" i="38"/>
  <c r="J2871" i="38"/>
  <c r="J2900" i="38"/>
  <c r="J2910" i="38"/>
  <c r="J2915" i="38"/>
  <c r="J720" i="38"/>
  <c r="J1179" i="38"/>
  <c r="J1243" i="38"/>
  <c r="J1352" i="38"/>
  <c r="J1456" i="38"/>
  <c r="J1756" i="38"/>
  <c r="J1769" i="38"/>
  <c r="J2106" i="38"/>
  <c r="J2311" i="38"/>
  <c r="J2390" i="38"/>
  <c r="J2419" i="38"/>
  <c r="J2431" i="38"/>
  <c r="J2447" i="38"/>
  <c r="J2479" i="38"/>
  <c r="J2557" i="38"/>
  <c r="J2599" i="38"/>
  <c r="J2713" i="38"/>
  <c r="J2720" i="38"/>
  <c r="J2725" i="38"/>
  <c r="J2760" i="38"/>
  <c r="J2764" i="38"/>
  <c r="J2775" i="38"/>
  <c r="J2786" i="38"/>
  <c r="J2798" i="38"/>
  <c r="J2810" i="38"/>
  <c r="J2815" i="38"/>
  <c r="J2820" i="38"/>
  <c r="J2847" i="38"/>
  <c r="J2852" i="38"/>
  <c r="J2857" i="38"/>
  <c r="J2867" i="38"/>
  <c r="J2887" i="38"/>
  <c r="J2907" i="38"/>
  <c r="J2916" i="38"/>
  <c r="J2921" i="38"/>
  <c r="J2926" i="38"/>
  <c r="J2936" i="38"/>
  <c r="J2956" i="38"/>
  <c r="J2379" i="38"/>
  <c r="J2532" i="38"/>
  <c r="J2593" i="38"/>
  <c r="J2647" i="38"/>
  <c r="J2856" i="38"/>
  <c r="J2920" i="38"/>
  <c r="J2967" i="38"/>
  <c r="J3011" i="38"/>
  <c r="J3016" i="38"/>
  <c r="J3025" i="38"/>
  <c r="J3045" i="38"/>
  <c r="J3055" i="38"/>
  <c r="J3064" i="38"/>
  <c r="J3088" i="38"/>
  <c r="J3092" i="38"/>
  <c r="J3148" i="38"/>
  <c r="J3153" i="38"/>
  <c r="J3158" i="38"/>
  <c r="J3163" i="38"/>
  <c r="J3172" i="38"/>
  <c r="J3182" i="38"/>
  <c r="J3187" i="38"/>
  <c r="J3206" i="38"/>
  <c r="J3240" i="38"/>
  <c r="J3264" i="38"/>
  <c r="J3288" i="38"/>
  <c r="J3312" i="38"/>
  <c r="J3392" i="38"/>
  <c r="J3406" i="38"/>
  <c r="J3412" i="38"/>
  <c r="J3455" i="38"/>
  <c r="J3465" i="38"/>
  <c r="J3475" i="38"/>
  <c r="J3494" i="38"/>
  <c r="J3504" i="38"/>
  <c r="J3514" i="38"/>
  <c r="J2478" i="38"/>
  <c r="J2779" i="38"/>
  <c r="J3048" i="38"/>
  <c r="J3119" i="38"/>
  <c r="J3357" i="38"/>
  <c r="J1064" i="38"/>
  <c r="J2261" i="38"/>
  <c r="J2401" i="38"/>
  <c r="J2425" i="38"/>
  <c r="J2439" i="38"/>
  <c r="J2467" i="38"/>
  <c r="J2675" i="38"/>
  <c r="J2836" i="38"/>
  <c r="J2891" i="38"/>
  <c r="J2987" i="38"/>
  <c r="J2992" i="38"/>
  <c r="J2998" i="38"/>
  <c r="J3001" i="38"/>
  <c r="J3021" i="38"/>
  <c r="J3031" i="38"/>
  <c r="J3080" i="38"/>
  <c r="J3103" i="38"/>
  <c r="J3131" i="38"/>
  <c r="J3135" i="38"/>
  <c r="J3140" i="38"/>
  <c r="J3168" i="38"/>
  <c r="J3191" i="38"/>
  <c r="J3212" i="38"/>
  <c r="J3236" i="38"/>
  <c r="J3253" i="38"/>
  <c r="J3259" i="38"/>
  <c r="J3277" i="38"/>
  <c r="J3283" i="38"/>
  <c r="J3307" i="38"/>
  <c r="J3324" i="38"/>
  <c r="J3331" i="38"/>
  <c r="J3348" i="38"/>
  <c r="J3355" i="38"/>
  <c r="J3372" i="38"/>
  <c r="J3383" i="38"/>
  <c r="J3388" i="38"/>
  <c r="J3431" i="38"/>
  <c r="J3441" i="38"/>
  <c r="J3451" i="38"/>
  <c r="J3470" i="38"/>
  <c r="J3500" i="38"/>
  <c r="J1051" i="38"/>
  <c r="J2288" i="38"/>
  <c r="J2374" i="38"/>
  <c r="J2493" i="38"/>
  <c r="J2521" i="38"/>
  <c r="J2527" i="38"/>
  <c r="J2707" i="38"/>
  <c r="J2735" i="38"/>
  <c r="J2935" i="38"/>
  <c r="J2964" i="38"/>
  <c r="J2968" i="38"/>
  <c r="J2974" i="38"/>
  <c r="J3007" i="38"/>
  <c r="J3056" i="38"/>
  <c r="J3062" i="38"/>
  <c r="J3065" i="38"/>
  <c r="J3070" i="38"/>
  <c r="J3075" i="38"/>
  <c r="J3084" i="38"/>
  <c r="J3089" i="38"/>
  <c r="J3099" i="38"/>
  <c r="J3159" i="38"/>
  <c r="J3178" i="38"/>
  <c r="J3183" i="38"/>
  <c r="J3188" i="38"/>
  <c r="J3202" i="38"/>
  <c r="J3207" i="38"/>
  <c r="J3296" i="38"/>
  <c r="J3320" i="38"/>
  <c r="J3343" i="38"/>
  <c r="J3367" i="38"/>
  <c r="J3407" i="38"/>
  <c r="J3418" i="38"/>
  <c r="J3427" i="38"/>
  <c r="J3438" i="38"/>
  <c r="J3447" i="38"/>
  <c r="J3476" i="38"/>
  <c r="J2604" i="38"/>
  <c r="J3175" i="38"/>
  <c r="J3199" i="38"/>
  <c r="J2462" i="38"/>
  <c r="J2581" i="38"/>
  <c r="J2636" i="38"/>
  <c r="J2851" i="38"/>
  <c r="J2872" i="38"/>
  <c r="J2984" i="38"/>
  <c r="J2999" i="38"/>
  <c r="J3032" i="38"/>
  <c r="J3038" i="38"/>
  <c r="J3047" i="38"/>
  <c r="J3051" i="38"/>
  <c r="J3094" i="38"/>
  <c r="J3104" i="38"/>
  <c r="J3108" i="38"/>
  <c r="J3112" i="38"/>
  <c r="J3118" i="38"/>
  <c r="J3123" i="38"/>
  <c r="J3132" i="38"/>
  <c r="J3136" i="38"/>
  <c r="J3169" i="38"/>
  <c r="J3192" i="38"/>
  <c r="J3384" i="38"/>
  <c r="J3394" i="38"/>
  <c r="J3404" i="38"/>
  <c r="J3414" i="38"/>
  <c r="J3423" i="38"/>
  <c r="J3452" i="38"/>
  <c r="J3467" i="38"/>
  <c r="J3496" i="38"/>
  <c r="J3505" i="38"/>
  <c r="J3515" i="38"/>
  <c r="J2724" i="38"/>
  <c r="J2995" i="38"/>
  <c r="J3095" i="38"/>
  <c r="J3251" i="38"/>
  <c r="J3268" i="38"/>
  <c r="J3292" i="38"/>
  <c r="J3340" i="38"/>
  <c r="J1649" i="38"/>
  <c r="J2369" i="38"/>
  <c r="J2389" i="38"/>
  <c r="J2516" i="38"/>
  <c r="J2550" i="38"/>
  <c r="J2702" i="38"/>
  <c r="J2831" i="38"/>
  <c r="J2955" i="38"/>
  <c r="J2960" i="38"/>
  <c r="J2975" i="38"/>
  <c r="J3008" i="38"/>
  <c r="J3014" i="38"/>
  <c r="J3019" i="38"/>
  <c r="J3023" i="38"/>
  <c r="J3071" i="38"/>
  <c r="J3082" i="38"/>
  <c r="J3100" i="38"/>
  <c r="J3128" i="38"/>
  <c r="J3142" i="38"/>
  <c r="J3151" i="38"/>
  <c r="J3155" i="38"/>
  <c r="J3160" i="38"/>
  <c r="J3166" i="38"/>
  <c r="J3179" i="38"/>
  <c r="J3184" i="38"/>
  <c r="J3203" i="38"/>
  <c r="J3208" i="38"/>
  <c r="J3273" i="38"/>
  <c r="J3297" i="38"/>
  <c r="J3321" i="38"/>
  <c r="J3344" i="38"/>
  <c r="J3368" i="38"/>
  <c r="J3380" i="38"/>
  <c r="J3390" i="38"/>
  <c r="J3399" i="38"/>
  <c r="J3428" i="38"/>
  <c r="J3439" i="38"/>
  <c r="J3443" i="38"/>
  <c r="J3472" i="38"/>
  <c r="J3491" i="38"/>
  <c r="J3502" i="38"/>
  <c r="J3511" i="38"/>
  <c r="J2017" i="38"/>
  <c r="J2931" i="38"/>
  <c r="J2985" i="38"/>
  <c r="J3039" i="38"/>
  <c r="J3227" i="38"/>
  <c r="J3316" i="38"/>
  <c r="J2504" i="38"/>
  <c r="J2538" i="38"/>
  <c r="J2653" i="38"/>
  <c r="J2755" i="38"/>
  <c r="J2803" i="38"/>
  <c r="J2840" i="38"/>
  <c r="J2876" i="38"/>
  <c r="J2911" i="38"/>
  <c r="J2940" i="38"/>
  <c r="J2951" i="38"/>
  <c r="J2991" i="38"/>
  <c r="J3000" i="38"/>
  <c r="J3035" i="38"/>
  <c r="J3040" i="38"/>
  <c r="J3079" i="38"/>
  <c r="J3102" i="38"/>
  <c r="J3105" i="38"/>
  <c r="J3111" i="38"/>
  <c r="J3115" i="38"/>
  <c r="J3120" i="38"/>
  <c r="J3134" i="38"/>
  <c r="J3139" i="38"/>
  <c r="J3176" i="38"/>
  <c r="J3200" i="38"/>
  <c r="J3401" i="38"/>
  <c r="J3416" i="38"/>
  <c r="J3420" i="38"/>
  <c r="J3430" i="38"/>
  <c r="J3436" i="38"/>
  <c r="J3479" i="38"/>
  <c r="J3483" i="38"/>
  <c r="J3489" i="38"/>
  <c r="J3499" i="38"/>
  <c r="J3518" i="38"/>
  <c r="J3490" i="38"/>
  <c r="J2950" i="38"/>
  <c r="J2990" i="38"/>
  <c r="J3004" i="38"/>
  <c r="J3193" i="38"/>
  <c r="J3220" i="38"/>
  <c r="J3244" i="38"/>
  <c r="J3044" i="38"/>
  <c r="J3091" i="38"/>
  <c r="J3167" i="38"/>
  <c r="J3335" i="38"/>
  <c r="J3415" i="38"/>
  <c r="J3444" i="38"/>
  <c r="J3216" i="38"/>
  <c r="J2944" i="38"/>
  <c r="J3488" i="38"/>
  <c r="J2961" i="38"/>
  <c r="J3083" i="38"/>
  <c r="J3448" i="38"/>
  <c r="J3059" i="38"/>
  <c r="J3381" i="38"/>
  <c r="J3464" i="38"/>
  <c r="J3478" i="38"/>
  <c r="J3507" i="38"/>
  <c r="J3063" i="38"/>
  <c r="J3015" i="38"/>
  <c r="J3072" i="38"/>
  <c r="J3087" i="38"/>
  <c r="J3425" i="38"/>
  <c r="J3391" i="38"/>
  <c r="J3143" i="38"/>
  <c r="J3503" i="38"/>
  <c r="J2413" i="38"/>
  <c r="J2896" i="38"/>
  <c r="J2971" i="38"/>
  <c r="J3024" i="38"/>
  <c r="J2980" i="38"/>
  <c r="J2562" i="38"/>
  <c r="J2687" i="38"/>
  <c r="J3068" i="38"/>
  <c r="J3171" i="38"/>
  <c r="J3239" i="38"/>
  <c r="J3405" i="38"/>
  <c r="J3440" i="38"/>
  <c r="J3460" i="38"/>
  <c r="J2966" i="38"/>
  <c r="J3263" i="38"/>
  <c r="J3454" i="38"/>
  <c r="J2659" i="38"/>
  <c r="J3129" i="38"/>
  <c r="J3287" i="38"/>
  <c r="J3468" i="38"/>
  <c r="J2860" i="38"/>
  <c r="J3152" i="38"/>
  <c r="J3189" i="38"/>
  <c r="J3311" i="38"/>
  <c r="J3512" i="38"/>
  <c r="J3493" i="38"/>
  <c r="J3364" i="38"/>
  <c r="J2996" i="38"/>
  <c r="J3317" i="38"/>
  <c r="J2011" i="38"/>
  <c r="J3162" i="38"/>
  <c r="J3234" i="38"/>
  <c r="J3517" i="38"/>
  <c r="J3157" i="38"/>
  <c r="J3228" i="38"/>
  <c r="J3274" i="38"/>
  <c r="J1597" i="38"/>
  <c r="J3445" i="38"/>
  <c r="J3365" i="38"/>
  <c r="J3318" i="38"/>
  <c r="J3229" i="38"/>
  <c r="J3130" i="38"/>
  <c r="J3006" i="38"/>
  <c r="J2861" i="38"/>
  <c r="J2556" i="38"/>
  <c r="J2339" i="38"/>
  <c r="J2544" i="38"/>
  <c r="J3453" i="38"/>
  <c r="J3286" i="38"/>
  <c r="J3170" i="38"/>
  <c r="J3086" i="38"/>
  <c r="J3033" i="38"/>
  <c r="J2611" i="38"/>
  <c r="J2169" i="38"/>
  <c r="J1604" i="38"/>
  <c r="J1293" i="38"/>
  <c r="J2846" i="38"/>
  <c r="J3462" i="38"/>
  <c r="J3333" i="38"/>
  <c r="J3285" i="38"/>
  <c r="J3042" i="38"/>
  <c r="J2736" i="38"/>
  <c r="J2183" i="38"/>
  <c r="J3101" i="38"/>
  <c r="J1999" i="38"/>
  <c r="J3442" i="38"/>
  <c r="J3362" i="38"/>
  <c r="J3225" i="38"/>
  <c r="J3165" i="38"/>
  <c r="J3022" i="38"/>
  <c r="J2669" i="38"/>
  <c r="J2402" i="38"/>
  <c r="J2255" i="38"/>
  <c r="J2198" i="38"/>
  <c r="J1002" i="38"/>
  <c r="J3466" i="38"/>
  <c r="J3378" i="38"/>
  <c r="J3289" i="38"/>
  <c r="J3122" i="38"/>
  <c r="J2906" i="38"/>
  <c r="J2302" i="38"/>
  <c r="J2231" i="38"/>
  <c r="J1036" i="38"/>
  <c r="J3185" i="38"/>
  <c r="J3446" i="38"/>
  <c r="J3145" i="38"/>
  <c r="J3074" i="38"/>
  <c r="J2982" i="38"/>
  <c r="J2797" i="38"/>
  <c r="J2408" i="38"/>
  <c r="J1795" i="38"/>
  <c r="J2941" i="38"/>
  <c r="J2751" i="38"/>
  <c r="J2665" i="38"/>
  <c r="J2589" i="38"/>
  <c r="J2523" i="38"/>
  <c r="J2454" i="38"/>
  <c r="J2351" i="38"/>
  <c r="J2289" i="38"/>
  <c r="J2233" i="38"/>
  <c r="J2178" i="38"/>
  <c r="J2113" i="38"/>
  <c r="J1777" i="38"/>
  <c r="J1470" i="38"/>
  <c r="J1187" i="38"/>
  <c r="J2905" i="38"/>
  <c r="J2664" i="38"/>
  <c r="J2561" i="38"/>
  <c r="J2492" i="38"/>
  <c r="J2429" i="38"/>
  <c r="J2287" i="38"/>
  <c r="J2223" i="38"/>
  <c r="J2167" i="38"/>
  <c r="J2031" i="38"/>
  <c r="J1674" i="38"/>
  <c r="J1603" i="38"/>
  <c r="J1312" i="38"/>
  <c r="J878" i="38"/>
  <c r="J2890" i="38"/>
  <c r="J2802" i="38"/>
  <c r="J2723" i="38"/>
  <c r="J2628" i="38"/>
  <c r="J2520" i="38"/>
  <c r="J2423" i="38"/>
  <c r="J2329" i="38"/>
  <c r="J2275" i="38"/>
  <c r="J2215" i="38"/>
  <c r="J2053" i="38"/>
  <c r="J1917" i="38"/>
  <c r="J1854" i="38"/>
  <c r="J1680" i="38"/>
  <c r="J1318" i="38"/>
  <c r="J885" i="38"/>
  <c r="J208" i="38"/>
  <c r="J2854" i="38"/>
  <c r="J2776" i="38"/>
  <c r="J2650" i="38"/>
  <c r="J2591" i="38"/>
  <c r="J2490" i="38"/>
  <c r="J2411" i="38"/>
  <c r="J2336" i="38"/>
  <c r="J2274" i="38"/>
  <c r="J2150" i="38"/>
  <c r="J1934" i="38"/>
  <c r="J1861" i="38"/>
  <c r="J1537" i="38"/>
  <c r="J917" i="38"/>
  <c r="J2782" i="38"/>
  <c r="J2710" i="38"/>
  <c r="J2626" i="38"/>
  <c r="J2565" i="38"/>
  <c r="J2437" i="38"/>
  <c r="J2353" i="38"/>
  <c r="J2291" i="38"/>
  <c r="J2235" i="38"/>
  <c r="J2164" i="38"/>
  <c r="J1979" i="38"/>
  <c r="J1426" i="38"/>
  <c r="J2946" i="38"/>
  <c r="J2868" i="38"/>
  <c r="J2758" i="38"/>
  <c r="J2661" i="38"/>
  <c r="J3397" i="38"/>
  <c r="J3358" i="38"/>
  <c r="J39" i="38"/>
  <c r="J3293" i="38"/>
  <c r="J2881" i="38"/>
  <c r="J2003" i="38"/>
  <c r="J2957" i="38"/>
  <c r="J2545" i="38"/>
  <c r="J3221" i="38"/>
  <c r="J2472" i="38"/>
  <c r="J3205" i="38"/>
  <c r="J3161" i="38"/>
  <c r="J95" i="38"/>
  <c r="J3359" i="38"/>
  <c r="J3270" i="38"/>
  <c r="J3222" i="38"/>
  <c r="J3097" i="38"/>
  <c r="J2997" i="38"/>
  <c r="J2819" i="38"/>
  <c r="J2498" i="38"/>
  <c r="J2331" i="38"/>
  <c r="J3209" i="38"/>
  <c r="J2364" i="38"/>
  <c r="J3375" i="38"/>
  <c r="J3137" i="38"/>
  <c r="J3077" i="38"/>
  <c r="J2568" i="38"/>
  <c r="J2135" i="38"/>
  <c r="J1596" i="38"/>
  <c r="J1285" i="38"/>
  <c r="J3458" i="38"/>
  <c r="J3374" i="38"/>
  <c r="J3326" i="38"/>
  <c r="J3279" i="38"/>
  <c r="J3231" i="38"/>
  <c r="J2949" i="38"/>
  <c r="J2730" i="38"/>
  <c r="J2176" i="38"/>
  <c r="J1373" i="38"/>
  <c r="J3053" i="38"/>
  <c r="J1570" i="38"/>
  <c r="J3314" i="38"/>
  <c r="J3266" i="38"/>
  <c r="J3218" i="38"/>
  <c r="J3154" i="38"/>
  <c r="J3018" i="38"/>
  <c r="J2892" i="38"/>
  <c r="J2642" i="38"/>
  <c r="J2395" i="38"/>
  <c r="J2248" i="38"/>
  <c r="J1065" i="38"/>
  <c r="J994" i="38"/>
  <c r="J3361" i="38"/>
  <c r="J3272" i="38"/>
  <c r="J3173" i="38"/>
  <c r="J3117" i="38"/>
  <c r="J3037" i="38"/>
  <c r="J2616" i="38"/>
  <c r="J2295" i="38"/>
  <c r="J2224" i="38"/>
  <c r="J1032" i="38"/>
  <c r="J3501" i="38"/>
  <c r="J3437" i="38"/>
  <c r="J3336" i="38"/>
  <c r="J3247" i="38"/>
  <c r="J2973" i="38"/>
  <c r="J1492" i="38"/>
  <c r="J2826" i="38"/>
  <c r="J2737" i="38"/>
  <c r="J2660" i="38"/>
  <c r="J2582" i="38"/>
  <c r="J2517" i="38"/>
  <c r="J2441" i="38"/>
  <c r="J2282" i="38"/>
  <c r="J2226" i="38"/>
  <c r="J2170" i="38"/>
  <c r="J2099" i="38"/>
  <c r="J3269" i="38"/>
  <c r="J3281" i="38"/>
  <c r="J3341" i="38"/>
  <c r="J3210" i="38"/>
  <c r="J16" i="38"/>
  <c r="J2000" i="38"/>
  <c r="J3410" i="38"/>
  <c r="J2598" i="38"/>
  <c r="J3147" i="38"/>
  <c r="J3133" i="38"/>
  <c r="J3513" i="38"/>
  <c r="J3426" i="38"/>
  <c r="J3354" i="38"/>
  <c r="J3306" i="38"/>
  <c r="J3211" i="38"/>
  <c r="J2986" i="38"/>
  <c r="J2473" i="38"/>
  <c r="J2323" i="38"/>
  <c r="J3180" i="38"/>
  <c r="J1578" i="38"/>
  <c r="J3434" i="38"/>
  <c r="J3262" i="38"/>
  <c r="J3067" i="38"/>
  <c r="J2866" i="38"/>
  <c r="J2509" i="38"/>
  <c r="J3363" i="38"/>
  <c r="J3315" i="38"/>
  <c r="J3226" i="38"/>
  <c r="J3090" i="38"/>
  <c r="J3003" i="38"/>
  <c r="J2901" i="38"/>
  <c r="J2670" i="38"/>
  <c r="J2396" i="38"/>
  <c r="J2168" i="38"/>
  <c r="J1365" i="38"/>
  <c r="J3432" i="38"/>
  <c r="J3356" i="38"/>
  <c r="J3308" i="38"/>
  <c r="J3260" i="38"/>
  <c r="J3213" i="38"/>
  <c r="J3150" i="38"/>
  <c r="J3013" i="38"/>
  <c r="J2617" i="38"/>
  <c r="J2303" i="38"/>
  <c r="J2240" i="38"/>
  <c r="J1058" i="38"/>
  <c r="J1286" i="38"/>
  <c r="J3456" i="38"/>
  <c r="J3265" i="38"/>
  <c r="J3107" i="38"/>
  <c r="J3026" i="38"/>
  <c r="J2594" i="38"/>
  <c r="J2280" i="38"/>
  <c r="J1024" i="38"/>
  <c r="J3028" i="38"/>
  <c r="J3319" i="38"/>
  <c r="J3230" i="38"/>
  <c r="J3121" i="38"/>
  <c r="J2963" i="38"/>
  <c r="J2756" i="38"/>
  <c r="J2340" i="38"/>
  <c r="J1485" i="38"/>
  <c r="J2893" i="38"/>
  <c r="J2805" i="38"/>
  <c r="J2732" i="38"/>
  <c r="J2654" i="38"/>
  <c r="J2575" i="38"/>
  <c r="J2511" i="38"/>
  <c r="J2426" i="38"/>
  <c r="J2341" i="38"/>
  <c r="J2219" i="38"/>
  <c r="J2162" i="38"/>
  <c r="J2091" i="38"/>
  <c r="J1742" i="38"/>
  <c r="J1345" i="38"/>
  <c r="J1169" i="38"/>
  <c r="J2885" i="38"/>
  <c r="J2813" i="38"/>
  <c r="J2718" i="38"/>
  <c r="J2652" i="38"/>
  <c r="J2549" i="38"/>
  <c r="J2483" i="38"/>
  <c r="J2394" i="38"/>
  <c r="J2330" i="38"/>
  <c r="J2276" i="38"/>
  <c r="J2209" i="38"/>
  <c r="J2152" i="38"/>
  <c r="J1824" i="38"/>
  <c r="J1506" i="38"/>
  <c r="J1300" i="38"/>
  <c r="J805" i="38"/>
  <c r="J2855" i="38"/>
  <c r="J2700" i="38"/>
  <c r="J2592" i="38"/>
  <c r="J2503" i="38"/>
  <c r="J2400" i="38"/>
  <c r="J2315" i="38"/>
  <c r="J2260" i="38"/>
  <c r="J2204" i="38"/>
  <c r="J2143" i="38"/>
  <c r="J2038" i="38"/>
  <c r="J1896" i="38"/>
  <c r="J1838" i="38"/>
  <c r="J1658" i="38"/>
  <c r="J1214" i="38"/>
  <c r="J820" i="38"/>
  <c r="J2928" i="38"/>
  <c r="J2716" i="38"/>
  <c r="J2627" i="38"/>
  <c r="J2578" i="38"/>
  <c r="J2476" i="38"/>
  <c r="J2399" i="38"/>
  <c r="J2314" i="38"/>
  <c r="J2259" i="38"/>
  <c r="J2195" i="38"/>
  <c r="J1916" i="38"/>
  <c r="J1845" i="38"/>
  <c r="J594" i="38"/>
  <c r="J2913" i="38"/>
  <c r="J2766" i="38"/>
  <c r="J2619" i="38"/>
  <c r="J2541" i="38"/>
  <c r="J2343" i="38"/>
  <c r="J2277" i="38"/>
  <c r="J2213" i="38"/>
  <c r="J2149" i="38"/>
  <c r="J1964" i="38"/>
  <c r="J1709" i="38"/>
  <c r="J1411" i="38"/>
  <c r="J2799" i="38"/>
  <c r="J3492" i="38"/>
  <c r="J3096" i="38"/>
  <c r="J3194" i="38"/>
  <c r="J1992" i="38"/>
  <c r="J3396" i="38"/>
  <c r="J3411" i="38"/>
  <c r="J3029" i="38"/>
  <c r="J2452" i="38"/>
  <c r="J3110" i="38"/>
  <c r="J3508" i="38"/>
  <c r="J3398" i="38"/>
  <c r="J3347" i="38"/>
  <c r="J3300" i="38"/>
  <c r="J3252" i="38"/>
  <c r="J3073" i="38"/>
  <c r="J2981" i="38"/>
  <c r="J2719" i="38"/>
  <c r="J2453" i="38"/>
  <c r="J1499" i="38"/>
  <c r="J3156" i="38"/>
  <c r="J3516" i="38"/>
  <c r="J3424" i="38"/>
  <c r="J3351" i="38"/>
  <c r="J3256" i="38"/>
  <c r="J3124" i="38"/>
  <c r="J2979" i="38"/>
  <c r="J2824" i="38"/>
  <c r="J1642" i="38"/>
  <c r="J1374" i="38"/>
  <c r="J1586" i="38"/>
  <c r="J3267" i="38"/>
  <c r="J3219" i="38"/>
  <c r="J3085" i="38"/>
  <c r="J2886" i="38"/>
  <c r="J2610" i="38"/>
  <c r="J2218" i="38"/>
  <c r="J2160" i="38"/>
  <c r="J3328" i="38"/>
  <c r="J3486" i="38"/>
  <c r="J3349" i="38"/>
  <c r="J3301" i="38"/>
  <c r="J3254" i="38"/>
  <c r="J3141" i="38"/>
  <c r="J3002" i="38"/>
  <c r="J2588" i="38"/>
  <c r="J2296" i="38"/>
  <c r="J2232" i="38"/>
  <c r="J1044" i="38"/>
  <c r="J3422" i="38"/>
  <c r="J3337" i="38"/>
  <c r="J3248" i="38"/>
  <c r="J3164" i="38"/>
  <c r="J3017" i="38"/>
  <c r="J2814" i="38"/>
  <c r="J2587" i="38"/>
  <c r="J1792" i="38"/>
  <c r="J2976" i="38"/>
  <c r="J3509" i="38"/>
  <c r="J3421" i="38"/>
  <c r="J3223" i="38"/>
  <c r="J3116" i="38"/>
  <c r="J3061" i="38"/>
  <c r="J2749" i="38"/>
  <c r="J2332" i="38"/>
  <c r="J1477" i="38"/>
  <c r="J2882" i="38"/>
  <c r="J2793" i="38"/>
  <c r="J2708" i="38"/>
  <c r="J2648" i="38"/>
  <c r="J2563" i="38"/>
  <c r="J2500" i="38"/>
  <c r="J2403" i="38"/>
  <c r="J2333" i="38"/>
  <c r="J2271" i="38"/>
  <c r="J2211" i="38"/>
  <c r="J2155" i="38"/>
  <c r="J2084" i="38"/>
  <c r="J1280" i="38"/>
  <c r="J713" i="38"/>
  <c r="J2875" i="38"/>
  <c r="J2711" i="38"/>
  <c r="J2646" i="38"/>
  <c r="J2537" i="38"/>
  <c r="J2471" i="38"/>
  <c r="J2383" i="38"/>
  <c r="J2322" i="38"/>
  <c r="J2268" i="38"/>
  <c r="J2205" i="38"/>
  <c r="J2144" i="38"/>
  <c r="J1816" i="38"/>
  <c r="J1641" i="38"/>
  <c r="J1498" i="38"/>
  <c r="J1207" i="38"/>
  <c r="J2948" i="38"/>
  <c r="J2850" i="38"/>
  <c r="J2777" i="38"/>
  <c r="J2579" i="38"/>
  <c r="J2491" i="38"/>
  <c r="J2393" i="38"/>
  <c r="J2308" i="38"/>
  <c r="J2252" i="38"/>
  <c r="J2196" i="38"/>
  <c r="J2030" i="38"/>
  <c r="J1888" i="38"/>
  <c r="J1831" i="38"/>
  <c r="J1206" i="38"/>
  <c r="J812" i="38"/>
  <c r="J2914" i="38"/>
  <c r="J2828" i="38"/>
  <c r="J2767" i="38"/>
  <c r="J2699" i="38"/>
  <c r="J2622" i="38"/>
  <c r="J2572" i="38"/>
  <c r="J2465" i="38"/>
  <c r="J2388" i="38"/>
  <c r="J2307" i="38"/>
  <c r="J2251" i="38"/>
  <c r="J2188" i="38"/>
  <c r="J1895" i="38"/>
  <c r="J1837" i="38"/>
  <c r="J1412" i="38"/>
  <c r="J579" i="38"/>
  <c r="J2898" i="38"/>
  <c r="J2817" i="38"/>
  <c r="J2759" i="38"/>
  <c r="J2607" i="38"/>
  <c r="J2506" i="38"/>
  <c r="J2410" i="38"/>
  <c r="J2335" i="38"/>
  <c r="J2273" i="38"/>
  <c r="J2141" i="38"/>
  <c r="J1956" i="38"/>
  <c r="J1701" i="38"/>
  <c r="J1403" i="38"/>
  <c r="J2922" i="38"/>
  <c r="J2842" i="38"/>
  <c r="J2794" i="38"/>
  <c r="J2726" i="38"/>
  <c r="J3181" i="38"/>
  <c r="J2385" i="38"/>
  <c r="J3186" i="38"/>
  <c r="J3376" i="38"/>
  <c r="J3435" i="38"/>
  <c r="J3353" i="38"/>
  <c r="J3385" i="38"/>
  <c r="J2977" i="38"/>
  <c r="J3005" i="38"/>
  <c r="J3498" i="38"/>
  <c r="J2365" i="38"/>
  <c r="J3034" i="38"/>
  <c r="J3387" i="38"/>
  <c r="J3342" i="38"/>
  <c r="J3294" i="38"/>
  <c r="J3195" i="38"/>
  <c r="J3069" i="38"/>
  <c r="J2978" i="38"/>
  <c r="J2691" i="38"/>
  <c r="J2407" i="38"/>
  <c r="J3138" i="38"/>
  <c r="J3506" i="38"/>
  <c r="J3334" i="38"/>
  <c r="J3238" i="38"/>
  <c r="J3113" i="38"/>
  <c r="J3058" i="38"/>
  <c r="J2763" i="38"/>
  <c r="J2435" i="38"/>
  <c r="J1634" i="38"/>
  <c r="J1366" i="38"/>
  <c r="J3114" i="38"/>
  <c r="J1294" i="38"/>
  <c r="J3433" i="38"/>
  <c r="J3309" i="38"/>
  <c r="J3261" i="38"/>
  <c r="J3214" i="38"/>
  <c r="J3076" i="38"/>
  <c r="J2994" i="38"/>
  <c r="J2574" i="38"/>
  <c r="J2210" i="38"/>
  <c r="J2153" i="38"/>
  <c r="J3257" i="38"/>
  <c r="J2939" i="38"/>
  <c r="J3482" i="38"/>
  <c r="J3389" i="38"/>
  <c r="J3338" i="38"/>
  <c r="J3249" i="38"/>
  <c r="J3197" i="38"/>
  <c r="J3127" i="38"/>
  <c r="J2993" i="38"/>
  <c r="J2792" i="38"/>
  <c r="J2573" i="38"/>
  <c r="J2281" i="38"/>
  <c r="J2225" i="38"/>
  <c r="J3510" i="38"/>
  <c r="J3413" i="38"/>
  <c r="J3241" i="38"/>
  <c r="J3093" i="38"/>
  <c r="J3012" i="38"/>
  <c r="J2791" i="38"/>
  <c r="J2533" i="38"/>
  <c r="J2269" i="38"/>
  <c r="J1784" i="38"/>
  <c r="J3417" i="38"/>
  <c r="J3295" i="38"/>
  <c r="J3201" i="38"/>
  <c r="J3106" i="38"/>
  <c r="J3049" i="38"/>
  <c r="J2712" i="38"/>
  <c r="J2324" i="38"/>
  <c r="J1469" i="38"/>
  <c r="J2877" i="38"/>
  <c r="J2697" i="38"/>
  <c r="J2643" i="38"/>
  <c r="J2551" i="38"/>
  <c r="J2494" i="38"/>
  <c r="J2397" i="38"/>
  <c r="J2325" i="38"/>
  <c r="J2263" i="38"/>
  <c r="J2147" i="38"/>
  <c r="J1993" i="38"/>
  <c r="J1579" i="38"/>
  <c r="J1272" i="38"/>
  <c r="J2865" i="38"/>
  <c r="J2790" i="38"/>
  <c r="J2706" i="38"/>
  <c r="J2635" i="38"/>
  <c r="J2457" i="38"/>
  <c r="J2368" i="38"/>
  <c r="J2316" i="38"/>
  <c r="J2253" i="38"/>
  <c r="J2197" i="38"/>
  <c r="J1809" i="38"/>
  <c r="J1633" i="38"/>
  <c r="J1391" i="38"/>
  <c r="J1199" i="38"/>
  <c r="J2938" i="38"/>
  <c r="J2844" i="38"/>
  <c r="J2686" i="38"/>
  <c r="J2560" i="38"/>
  <c r="J2485" i="38"/>
  <c r="J2300" i="38"/>
  <c r="J2245" i="38"/>
  <c r="J2189" i="38"/>
  <c r="J2133" i="38"/>
  <c r="J2022" i="38"/>
  <c r="J1881" i="38"/>
  <c r="J1823" i="38"/>
  <c r="J1513" i="38"/>
  <c r="J1104" i="38"/>
  <c r="J804" i="38"/>
  <c r="J2909" i="38"/>
  <c r="J2620" i="38"/>
  <c r="J2566" i="38"/>
  <c r="J2460" i="38"/>
  <c r="J2377" i="38"/>
  <c r="J2299" i="38"/>
  <c r="J2244" i="38"/>
  <c r="J2181" i="38"/>
  <c r="J2068" i="38"/>
  <c r="J1887" i="38"/>
  <c r="J1830" i="38"/>
  <c r="J1404" i="38"/>
  <c r="J215" i="38"/>
  <c r="J2879" i="38"/>
  <c r="J2811" i="38"/>
  <c r="J2745" i="38"/>
  <c r="J2672" i="38"/>
  <c r="J2601" i="38"/>
  <c r="J2489" i="38"/>
  <c r="J2376" i="38"/>
  <c r="J2327" i="38"/>
  <c r="J2265" i="38"/>
  <c r="J2202" i="38"/>
  <c r="J2138" i="38"/>
  <c r="J1949" i="38"/>
  <c r="J1543" i="38"/>
  <c r="J1339" i="38"/>
  <c r="J3449" i="38"/>
  <c r="J2774" i="38"/>
  <c r="J3473" i="38"/>
  <c r="J81" i="38"/>
  <c r="J3322" i="38"/>
  <c r="J3258" i="38"/>
  <c r="J3352" i="38"/>
  <c r="J2925" i="38"/>
  <c r="J31" i="38"/>
  <c r="J3429" i="38"/>
  <c r="J2357" i="38"/>
  <c r="J2631" i="38"/>
  <c r="J3469" i="38"/>
  <c r="J3382" i="38"/>
  <c r="J3246" i="38"/>
  <c r="J3190" i="38"/>
  <c r="J2972" i="38"/>
  <c r="J2688" i="38"/>
  <c r="J2358" i="38"/>
  <c r="J1484" i="38"/>
  <c r="J3078" i="38"/>
  <c r="J3497" i="38"/>
  <c r="J3409" i="38"/>
  <c r="J3327" i="38"/>
  <c r="J3232" i="38"/>
  <c r="J3109" i="38"/>
  <c r="J3052" i="38"/>
  <c r="J2970" i="38"/>
  <c r="J2731" i="38"/>
  <c r="J2192" i="38"/>
  <c r="J1627" i="38"/>
  <c r="J1358" i="38"/>
  <c r="J3487" i="38"/>
  <c r="J3350" i="38"/>
  <c r="J3302" i="38"/>
  <c r="J3255" i="38"/>
  <c r="J3066" i="38"/>
  <c r="J2989" i="38"/>
  <c r="J2553" i="38"/>
  <c r="J2207" i="38"/>
  <c r="J2145" i="38"/>
  <c r="J2825" i="38"/>
  <c r="J3471" i="38"/>
  <c r="J3379" i="38"/>
  <c r="J3290" i="38"/>
  <c r="J3242" i="38"/>
  <c r="J3081" i="38"/>
  <c r="J2988" i="38"/>
  <c r="J2217" i="38"/>
  <c r="J1033" i="38"/>
  <c r="J3495" i="38"/>
  <c r="J3403" i="38"/>
  <c r="J3224" i="38"/>
  <c r="J3149" i="38"/>
  <c r="J2983" i="38"/>
  <c r="J2769" i="38"/>
  <c r="J2418" i="38"/>
  <c r="J2254" i="38"/>
  <c r="J1776" i="38"/>
  <c r="J3298" i="38"/>
  <c r="J2569" i="38"/>
  <c r="J3402" i="38"/>
  <c r="J3041" i="38"/>
  <c r="J2682" i="38"/>
  <c r="J2317" i="38"/>
  <c r="J1193" i="38"/>
  <c r="J2873" i="38"/>
  <c r="J2780" i="38"/>
  <c r="J2689" i="38"/>
  <c r="J2637" i="38"/>
  <c r="J2539" i="38"/>
  <c r="J2386" i="38"/>
  <c r="J2319" i="38"/>
  <c r="J2256" i="38"/>
  <c r="J2200" i="38"/>
  <c r="J2140" i="38"/>
  <c r="J1985" i="38"/>
  <c r="J1571" i="38"/>
  <c r="J1264" i="38"/>
  <c r="J2930" i="38"/>
  <c r="J2701" i="38"/>
  <c r="J2629" i="38"/>
  <c r="J2515" i="38"/>
  <c r="J2451" i="38"/>
  <c r="J2363" i="38"/>
  <c r="J2309" i="38"/>
  <c r="J2246" i="38"/>
  <c r="J2190" i="38"/>
  <c r="J2134" i="38"/>
  <c r="J1801" i="38"/>
  <c r="J1626" i="38"/>
  <c r="J1383" i="38"/>
  <c r="J1093" i="38"/>
  <c r="J2929" i="38"/>
  <c r="J2834" i="38"/>
  <c r="J2754" i="38"/>
  <c r="J2674" i="38"/>
  <c r="J2482" i="38"/>
  <c r="J2355" i="38"/>
  <c r="J2293" i="38"/>
  <c r="J2237" i="38"/>
  <c r="J2125" i="38"/>
  <c r="J1935" i="38"/>
  <c r="J1873" i="38"/>
  <c r="J1815" i="38"/>
  <c r="J1505" i="38"/>
  <c r="J1100" i="38"/>
  <c r="J566" i="38"/>
  <c r="J2899" i="38"/>
  <c r="J2801" i="38"/>
  <c r="J2685" i="38"/>
  <c r="J2608" i="38"/>
  <c r="J2449" i="38"/>
  <c r="J2372" i="38"/>
  <c r="J2292" i="38"/>
  <c r="J2236" i="38"/>
  <c r="J2173" i="38"/>
  <c r="J2060" i="38"/>
  <c r="J1880" i="38"/>
  <c r="J1702" i="38"/>
  <c r="J1325" i="38"/>
  <c r="J2952" i="38"/>
  <c r="J2869" i="38"/>
  <c r="J2800" i="38"/>
  <c r="J2739" i="38"/>
  <c r="J2662" i="38"/>
  <c r="J2584" i="38"/>
  <c r="J2464" i="38"/>
  <c r="J2371" i="38"/>
  <c r="J2313" i="38"/>
  <c r="J2258" i="38"/>
  <c r="J2187" i="38"/>
  <c r="J2131" i="38"/>
  <c r="J1941" i="38"/>
  <c r="J1522" i="38"/>
  <c r="J1331" i="38"/>
  <c r="J2894" i="38"/>
  <c r="J2821" i="38"/>
  <c r="J2787" i="38"/>
  <c r="J3054" i="38"/>
  <c r="J3329" i="38"/>
  <c r="J2349" i="38"/>
  <c r="J3330" i="38"/>
  <c r="J3060" i="38"/>
  <c r="J3345" i="38"/>
  <c r="J3310" i="38"/>
  <c r="J2965" i="38"/>
  <c r="J1309" i="38"/>
  <c r="J3339" i="38"/>
  <c r="J2199" i="38"/>
  <c r="J3237" i="38"/>
  <c r="J2743" i="38"/>
  <c r="J1025" i="38"/>
  <c r="J3217" i="38"/>
  <c r="J2750" i="38"/>
  <c r="J3233" i="38"/>
  <c r="J2862" i="38"/>
  <c r="J2534" i="38"/>
  <c r="J2249" i="38"/>
  <c r="J1749" i="38"/>
  <c r="J2694" i="38"/>
  <c r="J2294" i="38"/>
  <c r="J2046" i="38"/>
  <c r="J1514" i="38"/>
  <c r="J2657" i="38"/>
  <c r="J2222" i="38"/>
  <c r="J1673" i="38"/>
  <c r="J2746" i="38"/>
  <c r="J2585" i="38"/>
  <c r="J2344" i="38"/>
  <c r="J2165" i="38"/>
  <c r="J1853" i="38"/>
  <c r="J2933" i="38"/>
  <c r="J2727" i="38"/>
  <c r="J2547" i="38"/>
  <c r="J2298" i="38"/>
  <c r="J2123" i="38"/>
  <c r="J1419" i="38"/>
  <c r="J2738" i="38"/>
  <c r="J2600" i="38"/>
  <c r="J2512" i="38"/>
  <c r="J2352" i="38"/>
  <c r="J2297" i="38"/>
  <c r="J2242" i="38"/>
  <c r="J2179" i="38"/>
  <c r="J2114" i="38"/>
  <c r="J1971" i="38"/>
  <c r="J1727" i="38"/>
  <c r="J1425" i="38"/>
  <c r="J1258" i="38"/>
  <c r="J2101" i="38"/>
  <c r="J2024" i="38"/>
  <c r="J1965" i="38"/>
  <c r="J1910" i="38"/>
  <c r="J1855" i="38"/>
  <c r="J1796" i="38"/>
  <c r="J1744" i="38"/>
  <c r="J1682" i="38"/>
  <c r="J1628" i="38"/>
  <c r="J1572" i="38"/>
  <c r="J1507" i="38"/>
  <c r="J1451" i="38"/>
  <c r="J1385" i="38"/>
  <c r="J1320" i="38"/>
  <c r="J1259" i="38"/>
  <c r="J3386" i="38"/>
  <c r="J3299" i="38"/>
  <c r="J3304" i="38"/>
  <c r="J3323" i="38"/>
  <c r="J3030" i="38"/>
  <c r="J3280" i="38"/>
  <c r="J3303" i="38"/>
  <c r="J1301" i="38"/>
  <c r="J3057" i="38"/>
  <c r="J2191" i="38"/>
  <c r="J3457" i="38"/>
  <c r="J2676" i="38"/>
  <c r="J1017" i="38"/>
  <c r="J3196" i="38"/>
  <c r="J2742" i="38"/>
  <c r="J3204" i="38"/>
  <c r="J3271" i="38"/>
  <c r="J2804" i="38"/>
  <c r="J2841" i="38"/>
  <c r="J2528" i="38"/>
  <c r="J2241" i="38"/>
  <c r="J1563" i="38"/>
  <c r="J2895" i="38"/>
  <c r="J2668" i="38"/>
  <c r="J2445" i="38"/>
  <c r="J2279" i="38"/>
  <c r="J2039" i="38"/>
  <c r="J2874" i="38"/>
  <c r="J2651" i="38"/>
  <c r="J2345" i="38"/>
  <c r="J2208" i="38"/>
  <c r="J1925" i="38"/>
  <c r="J1398" i="38"/>
  <c r="J2953" i="38"/>
  <c r="J2740" i="38"/>
  <c r="J2542" i="38"/>
  <c r="J2328" i="38"/>
  <c r="J2158" i="38"/>
  <c r="J1695" i="38"/>
  <c r="J2918" i="38"/>
  <c r="J2715" i="38"/>
  <c r="J2459" i="38"/>
  <c r="J2284" i="38"/>
  <c r="J2071" i="38"/>
  <c r="J1219" i="38"/>
  <c r="J2816" i="38"/>
  <c r="J2721" i="38"/>
  <c r="J2583" i="38"/>
  <c r="J2501" i="38"/>
  <c r="J2346" i="38"/>
  <c r="J2290" i="38"/>
  <c r="J2234" i="38"/>
  <c r="J2171" i="38"/>
  <c r="J2107" i="38"/>
  <c r="J1963" i="38"/>
  <c r="J1724" i="38"/>
  <c r="J1418" i="38"/>
  <c r="J2093" i="38"/>
  <c r="J2018" i="38"/>
  <c r="J1957" i="38"/>
  <c r="J1904" i="38"/>
  <c r="J1847" i="38"/>
  <c r="J1737" i="38"/>
  <c r="J1675" i="38"/>
  <c r="J1620" i="38"/>
  <c r="J1565" i="38"/>
  <c r="J1500" i="38"/>
  <c r="J1442" i="38"/>
  <c r="J1251" i="38"/>
  <c r="J1181" i="38"/>
  <c r="J987" i="38"/>
  <c r="J783" i="38"/>
  <c r="J548" i="38"/>
  <c r="J2139" i="38"/>
  <c r="J2076" i="38"/>
  <c r="J2021" i="38"/>
  <c r="J1970" i="38"/>
  <c r="J1894" i="38"/>
  <c r="J1775" i="38"/>
  <c r="J1708" i="38"/>
  <c r="J1655" i="38"/>
  <c r="J1595" i="38"/>
  <c r="J1529" i="38"/>
  <c r="J1476" i="38"/>
  <c r="J1397" i="38"/>
  <c r="J1337" i="38"/>
  <c r="J1271" i="38"/>
  <c r="J1212" i="38"/>
  <c r="J1145" i="38"/>
  <c r="J1092" i="38"/>
  <c r="J932" i="38"/>
  <c r="J726" i="38"/>
  <c r="J2082" i="38"/>
  <c r="J2028" i="38"/>
  <c r="J1961" i="38"/>
  <c r="J1901" i="38"/>
  <c r="J1843" i="38"/>
  <c r="J1774" i="38"/>
  <c r="J1707" i="38"/>
  <c r="J1647" i="38"/>
  <c r="J1584" i="38"/>
  <c r="J1520" i="38"/>
  <c r="J1455" i="38"/>
  <c r="J1388" i="38"/>
  <c r="J1323" i="38"/>
  <c r="J1248" i="38"/>
  <c r="J1197" i="38"/>
  <c r="J1130" i="38"/>
  <c r="J1077" i="38"/>
  <c r="J954" i="38"/>
  <c r="J340" i="38"/>
  <c r="J2096" i="38"/>
  <c r="J2043" i="38"/>
  <c r="J1968" i="38"/>
  <c r="J1913" i="38"/>
  <c r="J1858" i="38"/>
  <c r="J1789" i="38"/>
  <c r="J1725" i="38"/>
  <c r="J1663" i="38"/>
  <c r="J1600" i="38"/>
  <c r="J1540" i="38"/>
  <c r="J1461" i="38"/>
  <c r="J1408" i="38"/>
  <c r="J1350" i="38"/>
  <c r="J1284" i="38"/>
  <c r="J3400" i="38"/>
  <c r="J2624" i="38"/>
  <c r="J2510" i="38"/>
  <c r="J3282" i="38"/>
  <c r="J2962" i="38"/>
  <c r="J3009" i="38"/>
  <c r="J3215" i="38"/>
  <c r="J2695" i="38"/>
  <c r="J3020" i="38"/>
  <c r="J3174" i="38"/>
  <c r="J2486" i="38"/>
  <c r="J3485" i="38"/>
  <c r="J3146" i="38"/>
  <c r="J2318" i="38"/>
  <c r="J2010" i="38"/>
  <c r="J2499" i="38"/>
  <c r="J2770" i="38"/>
  <c r="J2474" i="38"/>
  <c r="J2193" i="38"/>
  <c r="J1478" i="38"/>
  <c r="J2845" i="38"/>
  <c r="J2658" i="38"/>
  <c r="J2434" i="38"/>
  <c r="J2238" i="38"/>
  <c r="J2023" i="38"/>
  <c r="J1319" i="38"/>
  <c r="J2829" i="38"/>
  <c r="J2614" i="38"/>
  <c r="J2337" i="38"/>
  <c r="J2174" i="38"/>
  <c r="J1903" i="38"/>
  <c r="J1390" i="38"/>
  <c r="J2889" i="38"/>
  <c r="J2728" i="38"/>
  <c r="J2525" i="38"/>
  <c r="J2285" i="38"/>
  <c r="J2142" i="38"/>
  <c r="J1544" i="38"/>
  <c r="J2859" i="38"/>
  <c r="J2704" i="38"/>
  <c r="J2443" i="38"/>
  <c r="J1972" i="38"/>
  <c r="J665" i="38"/>
  <c r="J2714" i="38"/>
  <c r="J2576" i="38"/>
  <c r="J2495" i="38"/>
  <c r="J2342" i="38"/>
  <c r="J2283" i="38"/>
  <c r="J2227" i="38"/>
  <c r="J2163" i="38"/>
  <c r="J2100" i="38"/>
  <c r="J1955" i="38"/>
  <c r="J1716" i="38"/>
  <c r="J1353" i="38"/>
  <c r="J1234" i="38"/>
  <c r="J2086" i="38"/>
  <c r="J2012" i="38"/>
  <c r="J1950" i="38"/>
  <c r="J1897" i="38"/>
  <c r="J1839" i="38"/>
  <c r="J1786" i="38"/>
  <c r="J1729" i="38"/>
  <c r="J1667" i="38"/>
  <c r="J1612" i="38"/>
  <c r="J1558" i="38"/>
  <c r="J1493" i="38"/>
  <c r="J1435" i="38"/>
  <c r="J1375" i="38"/>
  <c r="J1310" i="38"/>
  <c r="J1244" i="38"/>
  <c r="J981" i="38"/>
  <c r="J776" i="38"/>
  <c r="J540" i="38"/>
  <c r="J2136" i="38"/>
  <c r="J2070" i="38"/>
  <c r="J2016" i="38"/>
  <c r="J1962" i="38"/>
  <c r="J1886" i="38"/>
  <c r="J1822" i="38"/>
  <c r="J1768" i="38"/>
  <c r="J1700" i="38"/>
  <c r="J1648" i="38"/>
  <c r="J1585" i="38"/>
  <c r="J1521" i="38"/>
  <c r="J1389" i="38"/>
  <c r="J1330" i="38"/>
  <c r="J1263" i="38"/>
  <c r="J1205" i="38"/>
  <c r="J1138" i="38"/>
  <c r="J924" i="38"/>
  <c r="J125" i="38"/>
  <c r="J2075" i="38"/>
  <c r="J2008" i="38"/>
  <c r="J1953" i="38"/>
  <c r="J1893" i="38"/>
  <c r="J1836" i="38"/>
  <c r="J1762" i="38"/>
  <c r="J1699" i="38"/>
  <c r="J1639" i="38"/>
  <c r="J1576" i="38"/>
  <c r="J1316" i="38"/>
  <c r="J1242" i="38"/>
  <c r="J3346" i="38"/>
  <c r="J2430" i="38"/>
  <c r="J2384" i="38"/>
  <c r="J3276" i="38"/>
  <c r="J2809" i="38"/>
  <c r="J2630" i="38"/>
  <c r="J3291" i="38"/>
  <c r="J2969" i="38"/>
  <c r="J1384" i="38"/>
  <c r="J3373" i="38"/>
  <c r="J2440" i="38"/>
  <c r="J3481" i="38"/>
  <c r="J3126" i="38"/>
  <c r="J2310" i="38"/>
  <c r="J1589" i="38"/>
  <c r="J3177" i="38"/>
  <c r="J2446" i="38"/>
  <c r="J2757" i="38"/>
  <c r="J2468" i="38"/>
  <c r="J2185" i="38"/>
  <c r="J1450" i="38"/>
  <c r="J2835" i="38"/>
  <c r="J2615" i="38"/>
  <c r="J2424" i="38"/>
  <c r="J2230" i="38"/>
  <c r="J1689" i="38"/>
  <c r="J1308" i="38"/>
  <c r="J2531" i="38"/>
  <c r="J2321" i="38"/>
  <c r="J2166" i="38"/>
  <c r="J1865" i="38"/>
  <c r="J1311" i="38"/>
  <c r="J2870" i="38"/>
  <c r="J2679" i="38"/>
  <c r="J2484" i="38"/>
  <c r="J2278" i="38"/>
  <c r="J2052" i="38"/>
  <c r="J1523" i="38"/>
  <c r="J2853" i="38"/>
  <c r="J2639" i="38"/>
  <c r="J2421" i="38"/>
  <c r="J2243" i="38"/>
  <c r="J1736" i="38"/>
  <c r="J2942" i="38"/>
  <c r="J2806" i="38"/>
  <c r="J2709" i="38"/>
  <c r="J2564" i="38"/>
  <c r="J2480" i="38"/>
  <c r="J2334" i="38"/>
  <c r="J2220" i="38"/>
  <c r="J2156" i="38"/>
  <c r="J2092" i="38"/>
  <c r="J1948" i="38"/>
  <c r="J1564" i="38"/>
  <c r="J1346" i="38"/>
  <c r="J1226" i="38"/>
  <c r="J2004" i="38"/>
  <c r="J1943" i="38"/>
  <c r="J1889" i="38"/>
  <c r="J1832" i="38"/>
  <c r="J1778" i="38"/>
  <c r="J1660" i="38"/>
  <c r="J1605" i="38"/>
  <c r="J1486" i="38"/>
  <c r="J1427" i="38"/>
  <c r="J1367" i="38"/>
  <c r="J1302" i="38"/>
  <c r="J1171" i="38"/>
  <c r="J974" i="38"/>
  <c r="J714" i="38"/>
  <c r="J532" i="38"/>
  <c r="J2128" i="38"/>
  <c r="J2067" i="38"/>
  <c r="J2009" i="38"/>
  <c r="J1954" i="38"/>
  <c r="J1879" i="38"/>
  <c r="J1814" i="38"/>
  <c r="J1763" i="38"/>
  <c r="J1694" i="38"/>
  <c r="J1640" i="38"/>
  <c r="J1577" i="38"/>
  <c r="J1463" i="38"/>
  <c r="J1382" i="38"/>
  <c r="J1324" i="38"/>
  <c r="J1256" i="38"/>
  <c r="J1198" i="38"/>
  <c r="J1131" i="38"/>
  <c r="J1056" i="38"/>
  <c r="J2127" i="38"/>
  <c r="J2001" i="38"/>
  <c r="J1946" i="38"/>
  <c r="J1885" i="38"/>
  <c r="J1821" i="38"/>
  <c r="J1755" i="38"/>
  <c r="J1693" i="38"/>
  <c r="J3377" i="38"/>
  <c r="J3370" i="38"/>
  <c r="J3461" i="38"/>
  <c r="J3235" i="38"/>
  <c r="J2681" i="38"/>
  <c r="J3463" i="38"/>
  <c r="J2184" i="38"/>
  <c r="J3250" i="38"/>
  <c r="J2785" i="38"/>
  <c r="J3332" i="38"/>
  <c r="J2270" i="38"/>
  <c r="J3050" i="38"/>
  <c r="J2247" i="38"/>
  <c r="J3484" i="38"/>
  <c r="J3098" i="38"/>
  <c r="J1810" i="38"/>
  <c r="J2683" i="38"/>
  <c r="J2380" i="38"/>
  <c r="J2129" i="38"/>
  <c r="J1257" i="38"/>
  <c r="J2830" i="38"/>
  <c r="J2580" i="38"/>
  <c r="J2356" i="38"/>
  <c r="J2216" i="38"/>
  <c r="J1681" i="38"/>
  <c r="J1078" i="38"/>
  <c r="J2526" i="38"/>
  <c r="J2286" i="38"/>
  <c r="J2151" i="38"/>
  <c r="J1862" i="38"/>
  <c r="J897" i="38"/>
  <c r="J2849" i="38"/>
  <c r="J2673" i="38"/>
  <c r="J2422" i="38"/>
  <c r="J2266" i="38"/>
  <c r="J1942" i="38"/>
  <c r="J1220" i="38"/>
  <c r="J2838" i="38"/>
  <c r="J2633" i="38"/>
  <c r="J2366" i="38"/>
  <c r="J1728" i="38"/>
  <c r="J2917" i="38"/>
  <c r="J2690" i="38"/>
  <c r="J2558" i="38"/>
  <c r="J2442" i="38"/>
  <c r="J2326" i="38"/>
  <c r="J2272" i="38"/>
  <c r="J2212" i="38"/>
  <c r="J2148" i="38"/>
  <c r="J2085" i="38"/>
  <c r="J1757" i="38"/>
  <c r="J1550" i="38"/>
  <c r="J1338" i="38"/>
  <c r="J672" i="38"/>
  <c r="J2062" i="38"/>
  <c r="J1936" i="38"/>
  <c r="J1882" i="38"/>
  <c r="J1825" i="38"/>
  <c r="J1770" i="38"/>
  <c r="J1718" i="38"/>
  <c r="J1598" i="38"/>
  <c r="J1531" i="38"/>
  <c r="J1479" i="38"/>
  <c r="J1420" i="38"/>
  <c r="J1295" i="38"/>
  <c r="J1235" i="38"/>
  <c r="J1163" i="38"/>
  <c r="J958" i="38"/>
  <c r="J707" i="38"/>
  <c r="J525" i="38"/>
  <c r="J2120" i="38"/>
  <c r="J2059" i="38"/>
  <c r="J2002" i="38"/>
  <c r="J1947" i="38"/>
  <c r="J1871" i="38"/>
  <c r="J1808" i="38"/>
  <c r="J1748" i="38"/>
  <c r="J1687" i="38"/>
  <c r="J1632" i="38"/>
  <c r="J1569" i="38"/>
  <c r="J1512" i="38"/>
  <c r="J1449" i="38"/>
  <c r="J1379" i="38"/>
  <c r="J1317" i="38"/>
  <c r="J1249" i="38"/>
  <c r="J1050" i="38"/>
  <c r="J2119" i="38"/>
  <c r="J2066" i="38"/>
  <c r="J1997" i="38"/>
  <c r="J1933" i="38"/>
  <c r="J1878" i="38"/>
  <c r="J1807" i="38"/>
  <c r="J1747" i="38"/>
  <c r="J1686" i="38"/>
  <c r="J1624" i="38"/>
  <c r="J1555" i="38"/>
  <c r="J1496" i="38"/>
  <c r="J1439" i="38"/>
  <c r="J1371" i="38"/>
  <c r="J1291" i="38"/>
  <c r="J1231" i="38"/>
  <c r="J1108" i="38"/>
  <c r="J1049" i="38"/>
  <c r="J931" i="38"/>
  <c r="J124" i="38"/>
  <c r="J2074" i="38"/>
  <c r="J2007" i="38"/>
  <c r="J1945" i="38"/>
  <c r="J1892" i="38"/>
  <c r="J1835" i="38"/>
  <c r="J1761" i="38"/>
  <c r="J1706" i="38"/>
  <c r="J1638" i="38"/>
  <c r="J1583" i="38"/>
  <c r="J1445" i="38"/>
  <c r="J1387" i="38"/>
  <c r="J1322" i="38"/>
  <c r="J1191" i="38"/>
  <c r="J1122" i="38"/>
  <c r="J1062" i="38"/>
  <c r="J945" i="38"/>
  <c r="J2080" i="38"/>
  <c r="J2020" i="38"/>
  <c r="J1891" i="38"/>
  <c r="J1834" i="38"/>
  <c r="J1767" i="38"/>
  <c r="J1712" i="38"/>
  <c r="J1645" i="38"/>
  <c r="J1582" i="38"/>
  <c r="J1526" i="38"/>
  <c r="J1394" i="38"/>
  <c r="J1314" i="38"/>
  <c r="J1261" i="38"/>
  <c r="J1183" i="38"/>
  <c r="J1121" i="38"/>
  <c r="J997" i="38"/>
  <c r="J645" i="38"/>
  <c r="J2109" i="38"/>
  <c r="J2033" i="38"/>
  <c r="J1966" i="38"/>
  <c r="J1905" i="38"/>
  <c r="J1848" i="38"/>
  <c r="J1787" i="38"/>
  <c r="J1730" i="38"/>
  <c r="J1668" i="38"/>
  <c r="J1613" i="38"/>
  <c r="J3369" i="38"/>
  <c r="J3245" i="38"/>
  <c r="J3450" i="38"/>
  <c r="J3459" i="38"/>
  <c r="J2177" i="38"/>
  <c r="J3477" i="38"/>
  <c r="J3243" i="38"/>
  <c r="J3125" i="38"/>
  <c r="J3325" i="38"/>
  <c r="J3027" i="38"/>
  <c r="J2262" i="38"/>
  <c r="J3393" i="38"/>
  <c r="J3046" i="38"/>
  <c r="J2239" i="38"/>
  <c r="J3480" i="38"/>
  <c r="J1802" i="38"/>
  <c r="J2677" i="38"/>
  <c r="J2359" i="38"/>
  <c r="J2121" i="38"/>
  <c r="J1233" i="38"/>
  <c r="J2784" i="38"/>
  <c r="J2348" i="38"/>
  <c r="J2182" i="38"/>
  <c r="J1659" i="38"/>
  <c r="J1071" i="38"/>
  <c r="J2747" i="38"/>
  <c r="J2514" i="38"/>
  <c r="J2069" i="38"/>
  <c r="J1846" i="38"/>
  <c r="J893" i="38"/>
  <c r="J2796" i="38"/>
  <c r="J2640" i="38"/>
  <c r="J2228" i="38"/>
  <c r="J1924" i="38"/>
  <c r="J1213" i="38"/>
  <c r="J2795" i="38"/>
  <c r="J2361" i="38"/>
  <c r="J2180" i="38"/>
  <c r="J1717" i="38"/>
  <c r="J2878" i="38"/>
  <c r="J2781" i="38"/>
  <c r="J2655" i="38"/>
  <c r="J2540" i="38"/>
  <c r="J2420" i="38"/>
  <c r="J2264" i="38"/>
  <c r="J2077" i="38"/>
  <c r="J1750" i="38"/>
  <c r="J1457" i="38"/>
  <c r="J664" i="38"/>
  <c r="J2054" i="38"/>
  <c r="J1987" i="38"/>
  <c r="J1874" i="38"/>
  <c r="J1817" i="38"/>
  <c r="J1765" i="38"/>
  <c r="J1703" i="38"/>
  <c r="J1650" i="38"/>
  <c r="J1590" i="38"/>
  <c r="J1524" i="38"/>
  <c r="J1471" i="38"/>
  <c r="J1413" i="38"/>
  <c r="J1347" i="38"/>
  <c r="J1287" i="38"/>
  <c r="J1221" i="38"/>
  <c r="J1155" i="38"/>
  <c r="J871" i="38"/>
  <c r="J659" i="38"/>
  <c r="J2051" i="38"/>
  <c r="J1998" i="38"/>
  <c r="J1864" i="38"/>
  <c r="J1800" i="38"/>
  <c r="J1734" i="38"/>
  <c r="J1679" i="38"/>
  <c r="J1625" i="38"/>
  <c r="J1562" i="38"/>
  <c r="J1504" i="38"/>
  <c r="J1447" i="38"/>
  <c r="J1372" i="38"/>
  <c r="J1307" i="38"/>
  <c r="J1240" i="38"/>
  <c r="J1116" i="38"/>
  <c r="J1042" i="38"/>
  <c r="J892" i="38"/>
  <c r="J2112" i="38"/>
  <c r="J2058" i="38"/>
  <c r="J1990" i="38"/>
  <c r="J1930" i="38"/>
  <c r="J1870" i="38"/>
  <c r="J1799" i="38"/>
  <c r="J1733" i="38"/>
  <c r="J1678" i="38"/>
  <c r="J1616" i="38"/>
  <c r="J1548" i="38"/>
  <c r="J1490" i="38"/>
  <c r="J1431" i="38"/>
  <c r="J1363" i="38"/>
  <c r="J1278" i="38"/>
  <c r="J1224" i="38"/>
  <c r="J1167" i="38"/>
  <c r="J1041" i="38"/>
  <c r="J923" i="38"/>
  <c r="J2126" i="38"/>
  <c r="J1939" i="38"/>
  <c r="J1884" i="38"/>
  <c r="J1828" i="38"/>
  <c r="J1754" i="38"/>
  <c r="J1692" i="38"/>
  <c r="J1630" i="38"/>
  <c r="J1575" i="38"/>
  <c r="J1510" i="38"/>
  <c r="J1438" i="38"/>
  <c r="J1381" i="38"/>
  <c r="J1315" i="38"/>
  <c r="J1254" i="38"/>
  <c r="J1184" i="38"/>
  <c r="J1114" i="38"/>
  <c r="J938" i="38"/>
  <c r="J2073" i="38"/>
  <c r="J2014" i="38"/>
  <c r="J1938" i="38"/>
  <c r="J1883" i="38"/>
  <c r="J1827" i="38"/>
  <c r="J1760" i="38"/>
  <c r="J1705" i="38"/>
  <c r="J1637" i="38"/>
  <c r="J1574" i="38"/>
  <c r="J1509" i="38"/>
  <c r="J1444" i="38"/>
  <c r="J1380" i="38"/>
  <c r="J1253" i="38"/>
  <c r="J1176" i="38"/>
  <c r="J1113" i="38"/>
  <c r="J989" i="38"/>
  <c r="J753" i="38"/>
  <c r="J631" i="38"/>
  <c r="J2102" i="38"/>
  <c r="J2025" i="38"/>
  <c r="J1958" i="38"/>
  <c r="J1898" i="38"/>
  <c r="J1840" i="38"/>
  <c r="J1779" i="38"/>
  <c r="J1661" i="38"/>
  <c r="J1606" i="38"/>
  <c r="J1538" i="38"/>
  <c r="J1472" i="38"/>
  <c r="J1619" i="38"/>
  <c r="J2696" i="38"/>
  <c r="J3313" i="38"/>
  <c r="J3036" i="38"/>
  <c r="J1793" i="38"/>
  <c r="J2338" i="38"/>
  <c r="J2734" i="38"/>
  <c r="J1696" i="38"/>
  <c r="J2405" i="38"/>
  <c r="J2788" i="38"/>
  <c r="J1441" i="38"/>
  <c r="J2529" i="38"/>
  <c r="J2201" i="38"/>
  <c r="J1980" i="38"/>
  <c r="J1758" i="38"/>
  <c r="J1518" i="38"/>
  <c r="J1274" i="38"/>
  <c r="J864" i="38"/>
  <c r="J2146" i="38"/>
  <c r="J1984" i="38"/>
  <c r="J1794" i="38"/>
  <c r="J1491" i="38"/>
  <c r="J1299" i="38"/>
  <c r="J1152" i="38"/>
  <c r="J827" i="38"/>
  <c r="J1983" i="38"/>
  <c r="J1851" i="38"/>
  <c r="J1664" i="38"/>
  <c r="J1535" i="38"/>
  <c r="J1409" i="38"/>
  <c r="J1262" i="38"/>
  <c r="J1159" i="38"/>
  <c r="J1063" i="38"/>
  <c r="J826" i="38"/>
  <c r="J2081" i="38"/>
  <c r="J1975" i="38"/>
  <c r="J1877" i="38"/>
  <c r="J1781" i="38"/>
  <c r="J1677" i="38"/>
  <c r="J1587" i="38"/>
  <c r="J1474" i="38"/>
  <c r="J1377" i="38"/>
  <c r="J1277" i="38"/>
  <c r="J1177" i="38"/>
  <c r="J1090" i="38"/>
  <c r="J961" i="38"/>
  <c r="J163" i="38"/>
  <c r="J2048" i="38"/>
  <c r="J1967" i="38"/>
  <c r="J1876" i="38"/>
  <c r="J1805" i="38"/>
  <c r="J1553" i="38"/>
  <c r="J1460" i="38"/>
  <c r="J1369" i="38"/>
  <c r="J1289" i="38"/>
  <c r="J1202" i="38"/>
  <c r="J858" i="38"/>
  <c r="J2094" i="38"/>
  <c r="J2005" i="38"/>
  <c r="J1919" i="38"/>
  <c r="J1833" i="38"/>
  <c r="J1759" i="38"/>
  <c r="J1683" i="38"/>
  <c r="J1591" i="38"/>
  <c r="J1525" i="38"/>
  <c r="J1452" i="38"/>
  <c r="J1393" i="38"/>
  <c r="J1313" i="38"/>
  <c r="J1260" i="38"/>
  <c r="J1201" i="38"/>
  <c r="J1148" i="38"/>
  <c r="J951" i="38"/>
  <c r="J777" i="38"/>
  <c r="J403" i="38"/>
  <c r="J916" i="38"/>
  <c r="J841" i="38"/>
  <c r="J782" i="38"/>
  <c r="J725" i="38"/>
  <c r="J658" i="38"/>
  <c r="J593" i="38"/>
  <c r="J205" i="38"/>
  <c r="J38" i="38"/>
  <c r="J908" i="38"/>
  <c r="J833" i="38"/>
  <c r="J767" i="38"/>
  <c r="J637" i="38"/>
  <c r="J420" i="38"/>
  <c r="J266" i="38"/>
  <c r="J140" i="38"/>
  <c r="J1147" i="38"/>
  <c r="J1088" i="38"/>
  <c r="J1029" i="38"/>
  <c r="J957" i="38"/>
  <c r="J889" i="38"/>
  <c r="J823" i="38"/>
  <c r="J760" i="38"/>
  <c r="J691" i="38"/>
  <c r="J471" i="38"/>
  <c r="J273" i="38"/>
  <c r="J107" i="38"/>
  <c r="J1118" i="38"/>
  <c r="J1053" i="38"/>
  <c r="J972" i="38"/>
  <c r="J913" i="38"/>
  <c r="J853" i="38"/>
  <c r="J795" i="38"/>
  <c r="J741" i="38"/>
  <c r="J668" i="38"/>
  <c r="J504" i="38"/>
  <c r="J187" i="38"/>
  <c r="J1132" i="38"/>
  <c r="J1072" i="38"/>
  <c r="J992" i="38"/>
  <c r="J934" i="38"/>
  <c r="J880" i="38"/>
  <c r="J815" i="38"/>
  <c r="J755" i="38"/>
  <c r="J679" i="38"/>
  <c r="J511" i="38"/>
  <c r="J119" i="38"/>
  <c r="J991" i="38"/>
  <c r="J933" i="38"/>
  <c r="J879" i="38"/>
  <c r="J806" i="38"/>
  <c r="J739" i="38"/>
  <c r="J661" i="38"/>
  <c r="J549" i="38"/>
  <c r="J333" i="38"/>
  <c r="J587" i="38"/>
  <c r="J526" i="38"/>
  <c r="J464" i="38"/>
  <c r="J391" i="38"/>
  <c r="J307" i="38"/>
  <c r="J252" i="38"/>
  <c r="J188" i="38"/>
  <c r="J113" i="38"/>
  <c r="J46" i="38"/>
  <c r="J642" i="38"/>
  <c r="J585" i="38"/>
  <c r="J517" i="38"/>
  <c r="J462" i="38"/>
  <c r="J410" i="38"/>
  <c r="J347" i="38"/>
  <c r="J297" i="38"/>
  <c r="J234" i="38"/>
  <c r="J123" i="38"/>
  <c r="J37" i="38"/>
  <c r="J577" i="38"/>
  <c r="J523" i="38"/>
  <c r="J468" i="38"/>
  <c r="J409" i="38"/>
  <c r="J338" i="38"/>
  <c r="J282" i="38"/>
  <c r="J213" i="38"/>
  <c r="J130" i="38"/>
  <c r="J57" i="38"/>
  <c r="J617" i="38"/>
  <c r="J555" i="38"/>
  <c r="J486" i="38"/>
  <c r="J432" i="38"/>
  <c r="J366" i="38"/>
  <c r="J303" i="38"/>
  <c r="J248" i="38"/>
  <c r="J197" i="38"/>
  <c r="J110" i="38"/>
  <c r="J42" i="38"/>
  <c r="J575" i="38"/>
  <c r="J500" i="38"/>
  <c r="J445" i="38"/>
  <c r="J380" i="38"/>
  <c r="J315" i="38"/>
  <c r="J254" i="38"/>
  <c r="J202" i="38"/>
  <c r="J138" i="38"/>
  <c r="J48" i="38"/>
  <c r="J625" i="38"/>
  <c r="J569" i="38"/>
  <c r="J506" i="38"/>
  <c r="J452" i="38"/>
  <c r="J372" i="38"/>
  <c r="J301" i="38"/>
  <c r="J246" i="38"/>
  <c r="J189" i="38"/>
  <c r="J89" i="38"/>
  <c r="J25" i="38"/>
  <c r="J2063" i="38"/>
  <c r="J1812" i="38"/>
  <c r="J1573" i="38"/>
  <c r="J1296" i="38"/>
  <c r="J1127" i="38"/>
  <c r="J1009" i="38"/>
  <c r="J761" i="38"/>
  <c r="J421" i="38"/>
  <c r="J890" i="38"/>
  <c r="J676" i="38"/>
  <c r="J348" i="38"/>
  <c r="J1067" i="38"/>
  <c r="J862" i="38"/>
  <c r="J796" i="38"/>
  <c r="J370" i="38"/>
  <c r="J1095" i="38"/>
  <c r="J896" i="38"/>
  <c r="J722" i="38"/>
  <c r="J106" i="38"/>
  <c r="J971" i="38"/>
  <c r="J794" i="38"/>
  <c r="J390" i="38"/>
  <c r="J911" i="38"/>
  <c r="J709" i="38"/>
  <c r="J82" i="38"/>
  <c r="J371" i="38"/>
  <c r="J148" i="38"/>
  <c r="J622" i="38"/>
  <c r="J495" i="38"/>
  <c r="J331" i="38"/>
  <c r="J14" i="38"/>
  <c r="J375" i="38"/>
  <c r="J28" i="38"/>
  <c r="J467" i="38"/>
  <c r="J554" i="38"/>
  <c r="J352" i="38"/>
  <c r="J97" i="38"/>
  <c r="J224" i="38"/>
  <c r="J883" i="38"/>
  <c r="J870" i="38"/>
  <c r="J724" i="38"/>
  <c r="J236" i="38"/>
  <c r="J1001" i="38"/>
  <c r="J854" i="38"/>
  <c r="J669" i="38"/>
  <c r="J1087" i="38"/>
  <c r="J822" i="38"/>
  <c r="J621" i="38"/>
  <c r="J786" i="38"/>
  <c r="J770" i="38"/>
  <c r="J74" i="38"/>
  <c r="J278" i="38"/>
  <c r="J76" i="38"/>
  <c r="J547" i="38"/>
  <c r="J324" i="38"/>
  <c r="J6" i="38"/>
  <c r="J367" i="38"/>
  <c r="J20" i="38"/>
  <c r="J393" i="38"/>
  <c r="J219" i="38"/>
  <c r="J544" i="38"/>
  <c r="J225" i="38"/>
  <c r="J595" i="38"/>
  <c r="J217" i="38"/>
  <c r="J910" i="38"/>
  <c r="J2029" i="38"/>
  <c r="J1542" i="38"/>
  <c r="J1561" i="38"/>
  <c r="J1091" i="38"/>
  <c r="J1806" i="38"/>
  <c r="J1401" i="38"/>
  <c r="J646" i="38"/>
  <c r="J1739" i="38"/>
  <c r="J1407" i="38"/>
  <c r="J701" i="38"/>
  <c r="J1771" i="38"/>
  <c r="J1333" i="38"/>
  <c r="J792" i="38"/>
  <c r="J930" i="38"/>
  <c r="J607" i="38"/>
  <c r="J781" i="38"/>
  <c r="J1170" i="38"/>
  <c r="J900" i="38"/>
  <c r="J291" i="38"/>
  <c r="J1073" i="38"/>
  <c r="J756" i="38"/>
  <c r="J1146" i="38"/>
  <c r="J948" i="38"/>
  <c r="J596" i="38"/>
  <c r="J389" i="38"/>
  <c r="J344" i="38"/>
  <c r="J133" i="38"/>
  <c r="J477" i="38"/>
  <c r="J426" i="38"/>
  <c r="J381" i="38"/>
  <c r="J56" i="38"/>
  <c r="J3010" i="38"/>
  <c r="J3144" i="38"/>
  <c r="J1611" i="38"/>
  <c r="J2415" i="38"/>
  <c r="J1785" i="38"/>
  <c r="J2301" i="38"/>
  <c r="J2717" i="38"/>
  <c r="J1688" i="38"/>
  <c r="J2354" i="38"/>
  <c r="J1434" i="38"/>
  <c r="J2518" i="38"/>
  <c r="J2186" i="38"/>
  <c r="J1433" i="38"/>
  <c r="J1973" i="38"/>
  <c r="J1751" i="38"/>
  <c r="J1515" i="38"/>
  <c r="J1266" i="38"/>
  <c r="J799" i="38"/>
  <c r="J2098" i="38"/>
  <c r="J1977" i="38"/>
  <c r="J1791" i="38"/>
  <c r="J1617" i="38"/>
  <c r="J1483" i="38"/>
  <c r="J1292" i="38"/>
  <c r="J1109" i="38"/>
  <c r="J819" i="38"/>
  <c r="J1976" i="38"/>
  <c r="J1654" i="38"/>
  <c r="J1528" i="38"/>
  <c r="J1396" i="38"/>
  <c r="J1255" i="38"/>
  <c r="J1151" i="38"/>
  <c r="J1055" i="38"/>
  <c r="J684" i="38"/>
  <c r="J2065" i="38"/>
  <c r="J1960" i="38"/>
  <c r="J1869" i="38"/>
  <c r="J1773" i="38"/>
  <c r="J1670" i="38"/>
  <c r="J1454" i="38"/>
  <c r="J1370" i="38"/>
  <c r="J1269" i="38"/>
  <c r="J1083" i="38"/>
  <c r="J953" i="38"/>
  <c r="J2117" i="38"/>
  <c r="J2042" i="38"/>
  <c r="J1959" i="38"/>
  <c r="J1868" i="38"/>
  <c r="J1788" i="38"/>
  <c r="J1720" i="38"/>
  <c r="J1622" i="38"/>
  <c r="J1546" i="38"/>
  <c r="J1453" i="38"/>
  <c r="J1361" i="38"/>
  <c r="J1283" i="38"/>
  <c r="J1190" i="38"/>
  <c r="J1089" i="38"/>
  <c r="J850" i="38"/>
  <c r="J653" i="38"/>
  <c r="J2087" i="38"/>
  <c r="J1911" i="38"/>
  <c r="J1826" i="38"/>
  <c r="J1752" i="38"/>
  <c r="J1516" i="38"/>
  <c r="J1443" i="38"/>
  <c r="J1252" i="38"/>
  <c r="J1195" i="38"/>
  <c r="J1142" i="38"/>
  <c r="J872" i="38"/>
  <c r="J1023" i="38"/>
  <c r="J902" i="38"/>
  <c r="J834" i="38"/>
  <c r="J775" i="38"/>
  <c r="J712" i="38"/>
  <c r="J652" i="38"/>
  <c r="J443" i="38"/>
  <c r="J141" i="38"/>
  <c r="J30" i="38"/>
  <c r="J901" i="38"/>
  <c r="J828" i="38"/>
  <c r="J688" i="38"/>
  <c r="J629" i="38"/>
  <c r="J258" i="38"/>
  <c r="J67" i="38"/>
  <c r="J1141" i="38"/>
  <c r="J1081" i="38"/>
  <c r="J1021" i="38"/>
  <c r="J950" i="38"/>
  <c r="J875" i="38"/>
  <c r="J809" i="38"/>
  <c r="J757" i="38"/>
  <c r="J687" i="38"/>
  <c r="J265" i="38"/>
  <c r="J1111" i="38"/>
  <c r="J1039" i="38"/>
  <c r="J966" i="38"/>
  <c r="J906" i="38"/>
  <c r="J846" i="38"/>
  <c r="J787" i="38"/>
  <c r="J734" i="38"/>
  <c r="J649" i="38"/>
  <c r="J497" i="38"/>
  <c r="J153" i="38"/>
  <c r="J1124" i="38"/>
  <c r="J1059" i="38"/>
  <c r="J985" i="38"/>
  <c r="J926" i="38"/>
  <c r="J867" i="38"/>
  <c r="J807" i="38"/>
  <c r="J748" i="38"/>
  <c r="J667" i="38"/>
  <c r="J503" i="38"/>
  <c r="J75" i="38"/>
  <c r="J984" i="38"/>
  <c r="J925" i="38"/>
  <c r="J873" i="38"/>
  <c r="J793" i="38"/>
  <c r="J647" i="38"/>
  <c r="J541" i="38"/>
  <c r="J325" i="38"/>
  <c r="J580" i="38"/>
  <c r="J520" i="38"/>
  <c r="J451" i="38"/>
  <c r="J385" i="38"/>
  <c r="J300" i="38"/>
  <c r="J245" i="38"/>
  <c r="J181" i="38"/>
  <c r="J108" i="38"/>
  <c r="J40" i="38"/>
  <c r="J636" i="38"/>
  <c r="J565" i="38"/>
  <c r="J510" i="38"/>
  <c r="J456" i="38"/>
  <c r="J402" i="38"/>
  <c r="J290" i="38"/>
  <c r="J193" i="38"/>
  <c r="J117" i="38"/>
  <c r="J29" i="38"/>
  <c r="J516" i="38"/>
  <c r="J461" i="38"/>
  <c r="J394" i="38"/>
  <c r="J330" i="38"/>
  <c r="J275" i="38"/>
  <c r="J207" i="38"/>
  <c r="J116" i="38"/>
  <c r="J50" i="38"/>
  <c r="J610" i="38"/>
  <c r="J545" i="38"/>
  <c r="J425" i="38"/>
  <c r="J360" i="38"/>
  <c r="J295" i="38"/>
  <c r="J240" i="38"/>
  <c r="J191" i="38"/>
  <c r="J104" i="38"/>
  <c r="J35" i="38"/>
  <c r="J570" i="38"/>
  <c r="J492" i="38"/>
  <c r="J438" i="38"/>
  <c r="J373" i="38"/>
  <c r="J302" i="38"/>
  <c r="J247" i="38"/>
  <c r="J190" i="38"/>
  <c r="J128" i="38"/>
  <c r="J561" i="38"/>
  <c r="J499" i="38"/>
  <c r="J437" i="38"/>
  <c r="J358" i="38"/>
  <c r="J294" i="38"/>
  <c r="J238" i="38"/>
  <c r="J182" i="38"/>
  <c r="J84" i="38"/>
  <c r="J18" i="38"/>
  <c r="J860" i="38"/>
  <c r="J1037" i="38"/>
  <c r="J918" i="38"/>
  <c r="J785" i="38"/>
  <c r="J715" i="38"/>
  <c r="J533" i="38"/>
  <c r="J568" i="38"/>
  <c r="J436" i="38"/>
  <c r="J378" i="38"/>
  <c r="J237" i="38"/>
  <c r="J175" i="38"/>
  <c r="J32" i="38"/>
  <c r="J557" i="38"/>
  <c r="J448" i="38"/>
  <c r="J395" i="38"/>
  <c r="J283" i="38"/>
  <c r="J93" i="38"/>
  <c r="J564" i="38"/>
  <c r="J455" i="38"/>
  <c r="J323" i="38"/>
  <c r="J198" i="38"/>
  <c r="J36" i="38"/>
  <c r="J537" i="38"/>
  <c r="J417" i="38"/>
  <c r="J288" i="38"/>
  <c r="J184" i="38"/>
  <c r="J27" i="38"/>
  <c r="J485" i="38"/>
  <c r="J359" i="38"/>
  <c r="J239" i="38"/>
  <c r="J121" i="38"/>
  <c r="J615" i="38"/>
  <c r="J430" i="38"/>
  <c r="J286" i="38"/>
  <c r="J230" i="38"/>
  <c r="J77" i="38"/>
  <c r="J1429" i="38"/>
  <c r="J1268" i="38"/>
  <c r="J1165" i="38"/>
  <c r="J1075" i="38"/>
  <c r="J835" i="38"/>
  <c r="J1974" i="38"/>
  <c r="J1738" i="38"/>
  <c r="J1428" i="38"/>
  <c r="J857" i="38"/>
  <c r="J952" i="38"/>
  <c r="J699" i="38"/>
  <c r="J101" i="38"/>
  <c r="J810" i="38"/>
  <c r="J613" i="38"/>
  <c r="J244" i="38"/>
  <c r="J1126" i="38"/>
  <c r="J1008" i="38"/>
  <c r="J730" i="38"/>
  <c r="J243" i="38"/>
  <c r="J1028" i="38"/>
  <c r="J635" i="38"/>
  <c r="J1110" i="38"/>
  <c r="J912" i="38"/>
  <c r="J733" i="38"/>
  <c r="J1034" i="38"/>
  <c r="J859" i="38"/>
  <c r="J633" i="38"/>
  <c r="J560" i="38"/>
  <c r="J285" i="38"/>
  <c r="J83" i="38"/>
  <c r="J383" i="38"/>
  <c r="J87" i="38"/>
  <c r="J502" i="38"/>
  <c r="J263" i="38"/>
  <c r="J590" i="38"/>
  <c r="J337" i="38"/>
  <c r="J91" i="38"/>
  <c r="J424" i="38"/>
  <c r="J177" i="38"/>
  <c r="J601" i="38"/>
  <c r="J345" i="38"/>
  <c r="J170" i="38"/>
  <c r="J944" i="38"/>
  <c r="J943" i="38"/>
  <c r="J670" i="38"/>
  <c r="J1180" i="38"/>
  <c r="J723" i="38"/>
  <c r="J235" i="38"/>
  <c r="J949" i="38"/>
  <c r="J717" i="38"/>
  <c r="J69" i="38"/>
  <c r="J905" i="38"/>
  <c r="J904" i="38"/>
  <c r="J626" i="38"/>
  <c r="J498" i="38"/>
  <c r="J223" i="38"/>
  <c r="J619" i="38"/>
  <c r="J146" i="38"/>
  <c r="J494" i="38"/>
  <c r="J179" i="38"/>
  <c r="J522" i="38"/>
  <c r="J12" i="38"/>
  <c r="J416" i="38"/>
  <c r="J90" i="38"/>
  <c r="J481" i="38"/>
  <c r="J47" i="38"/>
  <c r="J2257" i="38"/>
  <c r="J1018" i="38"/>
  <c r="J1672" i="38"/>
  <c r="J1015" i="38"/>
  <c r="J1446" i="38"/>
  <c r="J939" i="38"/>
  <c r="J1906" i="38"/>
  <c r="J1305" i="38"/>
  <c r="J2064" i="38"/>
  <c r="J1819" i="38"/>
  <c r="J1481" i="38"/>
  <c r="J968" i="38"/>
  <c r="J1552" i="38"/>
  <c r="J1222" i="38"/>
  <c r="J988" i="38"/>
  <c r="J671" i="38"/>
  <c r="J52" i="38"/>
  <c r="J442" i="38"/>
  <c r="J1040" i="38"/>
  <c r="J773" i="38"/>
  <c r="J180" i="38"/>
  <c r="J808" i="38"/>
  <c r="J1086" i="38"/>
  <c r="J771" i="38"/>
  <c r="J1006" i="38"/>
  <c r="J754" i="38"/>
  <c r="J542" i="38"/>
  <c r="J209" i="38"/>
  <c r="J531" i="38"/>
  <c r="J249" i="38"/>
  <c r="J538" i="38"/>
  <c r="J241" i="38"/>
  <c r="J571" i="38"/>
  <c r="J262" i="38"/>
  <c r="J23" i="38"/>
  <c r="J2350" i="38"/>
  <c r="J3419" i="38"/>
  <c r="J3284" i="38"/>
  <c r="J2958" i="38"/>
  <c r="J1186" i="38"/>
  <c r="J1173" i="38"/>
  <c r="J2175" i="38"/>
  <c r="J2477" i="38"/>
  <c r="J877" i="38"/>
  <c r="J2214" i="38"/>
  <c r="J2577" i="38"/>
  <c r="J2391" i="38"/>
  <c r="J2130" i="38"/>
  <c r="J1273" i="38"/>
  <c r="J1926" i="38"/>
  <c r="J1697" i="38"/>
  <c r="J1465" i="38"/>
  <c r="J1215" i="38"/>
  <c r="J791" i="38"/>
  <c r="J2090" i="38"/>
  <c r="J1923" i="38"/>
  <c r="J1783" i="38"/>
  <c r="J1609" i="38"/>
  <c r="J1432" i="38"/>
  <c r="J1279" i="38"/>
  <c r="J2105" i="38"/>
  <c r="J1969" i="38"/>
  <c r="J1790" i="38"/>
  <c r="J1631" i="38"/>
  <c r="J1511" i="38"/>
  <c r="J1378" i="38"/>
  <c r="J1239" i="38"/>
  <c r="J1144" i="38"/>
  <c r="J332" i="38"/>
  <c r="J2057" i="38"/>
  <c r="J1952" i="38"/>
  <c r="J1746" i="38"/>
  <c r="J1653" i="38"/>
  <c r="J1554" i="38"/>
  <c r="J1362" i="38"/>
  <c r="J1247" i="38"/>
  <c r="J1166" i="38"/>
  <c r="J1076" i="38"/>
  <c r="J746" i="38"/>
  <c r="J2110" i="38"/>
  <c r="J2034" i="38"/>
  <c r="J1780" i="38"/>
  <c r="J1684" i="38"/>
  <c r="J1614" i="38"/>
  <c r="J1539" i="38"/>
  <c r="J1437" i="38"/>
  <c r="J1355" i="38"/>
  <c r="J1276" i="38"/>
  <c r="J1082" i="38"/>
  <c r="J843" i="38"/>
  <c r="J412" i="38"/>
  <c r="J2079" i="38"/>
  <c r="J1981" i="38"/>
  <c r="J1890" i="38"/>
  <c r="J1818" i="38"/>
  <c r="J1581" i="38"/>
  <c r="J1508" i="38"/>
  <c r="J1436" i="38"/>
  <c r="J1368" i="38"/>
  <c r="J1303" i="38"/>
  <c r="J1245" i="38"/>
  <c r="J1189" i="38"/>
  <c r="J1135" i="38"/>
  <c r="J865" i="38"/>
  <c r="J752" i="38"/>
  <c r="J1016" i="38"/>
  <c r="J959" i="38"/>
  <c r="J829" i="38"/>
  <c r="J768" i="38"/>
  <c r="J706" i="38"/>
  <c r="J644" i="38"/>
  <c r="J435" i="38"/>
  <c r="J22" i="38"/>
  <c r="J824" i="38"/>
  <c r="J758" i="38"/>
  <c r="J682" i="38"/>
  <c r="J356" i="38"/>
  <c r="J251" i="38"/>
  <c r="J59" i="38"/>
  <c r="J1134" i="38"/>
  <c r="J1074" i="38"/>
  <c r="J1014" i="38"/>
  <c r="J942" i="38"/>
  <c r="J869" i="38"/>
  <c r="J802" i="38"/>
  <c r="J742" i="38"/>
  <c r="J681" i="38"/>
  <c r="J449" i="38"/>
  <c r="J250" i="38"/>
  <c r="J66" i="38"/>
  <c r="J1102" i="38"/>
  <c r="J964" i="38"/>
  <c r="J899" i="38"/>
  <c r="J838" i="38"/>
  <c r="J779" i="38"/>
  <c r="J729" i="38"/>
  <c r="J641" i="38"/>
  <c r="J489" i="38"/>
  <c r="J112" i="38"/>
  <c r="J1117" i="38"/>
  <c r="J1052" i="38"/>
  <c r="J978" i="38"/>
  <c r="J919" i="38"/>
  <c r="J801" i="38"/>
  <c r="J740" i="38"/>
  <c r="J655" i="38"/>
  <c r="J496" i="38"/>
  <c r="J977" i="38"/>
  <c r="J866" i="38"/>
  <c r="J640" i="38"/>
  <c r="J118" i="38"/>
  <c r="J513" i="38"/>
  <c r="J293" i="38"/>
  <c r="J102" i="38"/>
  <c r="J628" i="38"/>
  <c r="J339" i="38"/>
  <c r="J167" i="38"/>
  <c r="J21" i="38"/>
  <c r="J509" i="38"/>
  <c r="J382" i="38"/>
  <c r="J271" i="38"/>
  <c r="J603" i="38"/>
  <c r="J475" i="38"/>
  <c r="J353" i="38"/>
  <c r="J232" i="38"/>
  <c r="J98" i="38"/>
  <c r="J562" i="38"/>
  <c r="J431" i="38"/>
  <c r="J183" i="38"/>
  <c r="J34" i="38"/>
  <c r="J491" i="38"/>
  <c r="J351" i="38"/>
  <c r="J176" i="38"/>
  <c r="J10" i="38"/>
  <c r="J1349" i="38"/>
  <c r="J404" i="38"/>
  <c r="J1651" i="38"/>
  <c r="J1360" i="38"/>
  <c r="J1182" i="38"/>
  <c r="J708" i="38"/>
  <c r="J891" i="38"/>
  <c r="J638" i="38"/>
  <c r="J15" i="38"/>
  <c r="J743" i="38"/>
  <c r="J44" i="38"/>
  <c r="J928" i="38"/>
  <c r="J675" i="38"/>
  <c r="J1161" i="38"/>
  <c r="J956" i="38"/>
  <c r="J772" i="38"/>
  <c r="J1046" i="38"/>
  <c r="J852" i="38"/>
  <c r="J648" i="38"/>
  <c r="J970" i="38"/>
  <c r="J778" i="38"/>
  <c r="J505" i="38"/>
  <c r="J229" i="38"/>
  <c r="J24" i="38"/>
  <c r="J441" i="38"/>
  <c r="J276" i="38"/>
  <c r="J556" i="38"/>
  <c r="J317" i="38"/>
  <c r="J99" i="38"/>
  <c r="J529" i="38"/>
  <c r="J281" i="38"/>
  <c r="J19" i="38"/>
  <c r="J287" i="38"/>
  <c r="J26" i="38"/>
  <c r="J423" i="38"/>
  <c r="J818" i="38"/>
  <c r="J606" i="38"/>
  <c r="J1061" i="38"/>
  <c r="J788" i="38"/>
  <c r="J888" i="38"/>
  <c r="J1101" i="38"/>
  <c r="J845" i="38"/>
  <c r="J318" i="38"/>
  <c r="J851" i="38"/>
  <c r="J518" i="38"/>
  <c r="J422" i="38"/>
  <c r="J17" i="38"/>
  <c r="J376" i="38"/>
  <c r="J80" i="38"/>
  <c r="J440" i="38"/>
  <c r="J92" i="38"/>
  <c r="J460" i="38"/>
  <c r="J72" i="38"/>
  <c r="J280" i="38"/>
  <c r="J543" i="38"/>
  <c r="J54" i="38"/>
  <c r="J1743" i="38"/>
  <c r="J2104" i="38"/>
  <c r="J1607" i="38"/>
  <c r="J1107" i="38"/>
  <c r="J1304" i="38"/>
  <c r="J1466" i="38"/>
  <c r="J1164" i="38"/>
  <c r="J798" i="38"/>
  <c r="J277" i="38"/>
  <c r="J839" i="38"/>
  <c r="J935" i="38"/>
  <c r="J611" i="38"/>
  <c r="J895" i="38"/>
  <c r="J186" i="38"/>
  <c r="J600" i="38"/>
  <c r="J8" i="38"/>
  <c r="J311" i="38"/>
  <c r="J354" i="38"/>
  <c r="J5" i="38"/>
  <c r="J316" i="38"/>
  <c r="J589" i="38"/>
  <c r="J3474" i="38"/>
  <c r="J3408" i="38"/>
  <c r="J3278" i="38"/>
  <c r="J2945" i="38"/>
  <c r="J2924" i="38"/>
  <c r="J2159" i="38"/>
  <c r="J2450" i="38"/>
  <c r="J558" i="38"/>
  <c r="J2203" i="38"/>
  <c r="J2571" i="38"/>
  <c r="J2858" i="38"/>
  <c r="J2360" i="38"/>
  <c r="J2122" i="38"/>
  <c r="J1265" i="38"/>
  <c r="J1918" i="38"/>
  <c r="J1690" i="38"/>
  <c r="J1458" i="38"/>
  <c r="J1208" i="38"/>
  <c r="J567" i="38"/>
  <c r="J2083" i="38"/>
  <c r="J1915" i="38"/>
  <c r="J1602" i="38"/>
  <c r="J1424" i="38"/>
  <c r="J1232" i="38"/>
  <c r="J1099" i="38"/>
  <c r="J2097" i="38"/>
  <c r="J1922" i="38"/>
  <c r="J1782" i="38"/>
  <c r="J1608" i="38"/>
  <c r="J1475" i="38"/>
  <c r="J1351" i="38"/>
  <c r="J1217" i="38"/>
  <c r="J1123" i="38"/>
  <c r="J1030" i="38"/>
  <c r="J2049" i="38"/>
  <c r="J1932" i="38"/>
  <c r="J1850" i="38"/>
  <c r="J1740" i="38"/>
  <c r="J1646" i="38"/>
  <c r="J1547" i="38"/>
  <c r="J1430" i="38"/>
  <c r="J1342" i="38"/>
  <c r="J1158" i="38"/>
  <c r="J1069" i="38"/>
  <c r="J738" i="38"/>
  <c r="J2103" i="38"/>
  <c r="J2026" i="38"/>
  <c r="J1928" i="38"/>
  <c r="J1857" i="38"/>
  <c r="J1772" i="38"/>
  <c r="J1676" i="38"/>
  <c r="J1533" i="38"/>
  <c r="J1501" i="38"/>
  <c r="J825" i="38"/>
  <c r="J429" i="38"/>
  <c r="J151" i="38"/>
  <c r="J447" i="38"/>
  <c r="J192" i="38"/>
  <c r="J408" i="38"/>
  <c r="J178" i="38"/>
  <c r="J482" i="38"/>
  <c r="J231" i="38"/>
  <c r="J551" i="38"/>
  <c r="J279" i="38"/>
  <c r="J2" i="38"/>
  <c r="J3305" i="38"/>
  <c r="J3198" i="38"/>
  <c r="J2959" i="38"/>
  <c r="J1057" i="38"/>
  <c r="J2605" i="38"/>
  <c r="J2778" i="38"/>
  <c r="J1618" i="38"/>
  <c r="J2267" i="38"/>
  <c r="J2789" i="38"/>
  <c r="J1872" i="38"/>
  <c r="J2347" i="38"/>
  <c r="J2765" i="38"/>
  <c r="J2312" i="38"/>
  <c r="J1986" i="38"/>
  <c r="J2115" i="38"/>
  <c r="J1866" i="38"/>
  <c r="J1643" i="38"/>
  <c r="J1405" i="38"/>
  <c r="J1188" i="38"/>
  <c r="J559" i="38"/>
  <c r="J2044" i="38"/>
  <c r="J1908" i="38"/>
  <c r="J1723" i="38"/>
  <c r="J1556" i="38"/>
  <c r="J1410" i="38"/>
  <c r="J1225" i="38"/>
  <c r="J1035" i="38"/>
  <c r="J1914" i="38"/>
  <c r="J1726" i="38"/>
  <c r="J1601" i="38"/>
  <c r="J1468" i="38"/>
  <c r="J1343" i="38"/>
  <c r="J1211" i="38"/>
  <c r="J1115" i="38"/>
  <c r="J1022" i="38"/>
  <c r="J2118" i="38"/>
  <c r="J2035" i="38"/>
  <c r="J1929" i="38"/>
  <c r="J1842" i="38"/>
  <c r="J1732" i="38"/>
  <c r="J1623" i="38"/>
  <c r="J1534" i="38"/>
  <c r="J1335" i="38"/>
  <c r="J1238" i="38"/>
  <c r="J1150" i="38"/>
  <c r="J1048" i="38"/>
  <c r="J694" i="38"/>
  <c r="J2095" i="38"/>
  <c r="J2006" i="38"/>
  <c r="J1920" i="38"/>
  <c r="J1849" i="38"/>
  <c r="J1753" i="38"/>
  <c r="J1669" i="38"/>
  <c r="J1592" i="38"/>
  <c r="J1502" i="38"/>
  <c r="J1422" i="38"/>
  <c r="J1334" i="38"/>
  <c r="J1246" i="38"/>
  <c r="J1157" i="38"/>
  <c r="J1068" i="38"/>
  <c r="J745" i="38"/>
  <c r="J396" i="38"/>
  <c r="J2055" i="38"/>
  <c r="J1951" i="38"/>
  <c r="J1875" i="38"/>
  <c r="J1804" i="38"/>
  <c r="J1719" i="38"/>
  <c r="J1644" i="38"/>
  <c r="J1566" i="38"/>
  <c r="J1487" i="38"/>
  <c r="J1421" i="38"/>
  <c r="J1354" i="38"/>
  <c r="J1288" i="38"/>
  <c r="J1236" i="38"/>
  <c r="J1175" i="38"/>
  <c r="J1120" i="38"/>
  <c r="J849" i="38"/>
  <c r="J700" i="38"/>
  <c r="J1003" i="38"/>
  <c r="J692" i="38"/>
  <c r="J630" i="38"/>
  <c r="J414" i="38"/>
  <c r="J94" i="38"/>
  <c r="J797" i="38"/>
  <c r="J299" i="38"/>
  <c r="J1119" i="38"/>
  <c r="J914" i="38"/>
  <c r="J363" i="38"/>
  <c r="J1013" i="38"/>
  <c r="J765" i="38"/>
  <c r="J478" i="38"/>
  <c r="J1038" i="38"/>
  <c r="J728" i="38"/>
  <c r="J1026" i="38"/>
  <c r="J702" i="38"/>
  <c r="J553" i="38"/>
  <c r="J364" i="38"/>
  <c r="J142" i="38"/>
  <c r="J488" i="38"/>
  <c r="J272" i="38"/>
  <c r="J310" i="38"/>
  <c r="J583" i="38"/>
  <c r="J329" i="38"/>
  <c r="J156" i="38"/>
  <c r="J474" i="38"/>
  <c r="J171" i="38"/>
  <c r="J335" i="38"/>
  <c r="J159" i="38"/>
  <c r="J2172" i="38"/>
  <c r="J1811" i="38"/>
  <c r="J2161" i="38"/>
  <c r="J1357" i="38"/>
  <c r="J1714" i="38"/>
  <c r="J1306" i="38"/>
  <c r="J1996" i="38"/>
  <c r="J1495" i="38"/>
  <c r="J983" i="38"/>
  <c r="J1656" i="38"/>
  <c r="J1237" i="38"/>
  <c r="J2124" i="38"/>
  <c r="J1704" i="38"/>
  <c r="J1406" i="38"/>
  <c r="J1004" i="38"/>
  <c r="J856" i="38"/>
  <c r="J705" i="38"/>
  <c r="J221" i="38"/>
  <c r="J980" i="38"/>
  <c r="J483" i="38"/>
  <c r="J686" i="38"/>
  <c r="J1027" i="38"/>
  <c r="J703" i="38"/>
  <c r="J894" i="38"/>
  <c r="J405" i="38"/>
  <c r="J61" i="38"/>
  <c r="J419" i="38"/>
  <c r="J65" i="38"/>
  <c r="J446" i="38"/>
  <c r="J129" i="38"/>
  <c r="J407" i="38"/>
  <c r="J3275" i="38"/>
  <c r="J3395" i="38"/>
  <c r="J2954" i="38"/>
  <c r="J1043" i="38"/>
  <c r="J2595" i="38"/>
  <c r="J2748" i="38"/>
  <c r="J1610" i="38"/>
  <c r="J2229" i="38"/>
  <c r="J2772" i="38"/>
  <c r="J2306" i="38"/>
  <c r="J2752" i="38"/>
  <c r="J2305" i="38"/>
  <c r="J1978" i="38"/>
  <c r="J2108" i="38"/>
  <c r="J1635" i="38"/>
  <c r="J1392" i="38"/>
  <c r="J1045" i="38"/>
  <c r="J552" i="38"/>
  <c r="J2037" i="38"/>
  <c r="J1860" i="38"/>
  <c r="J1715" i="38"/>
  <c r="J1549" i="38"/>
  <c r="J1364" i="38"/>
  <c r="J1218" i="38"/>
  <c r="J1031" i="38"/>
  <c r="J2050" i="38"/>
  <c r="J1907" i="38"/>
  <c r="J1722" i="38"/>
  <c r="J1594" i="38"/>
  <c r="J1462" i="38"/>
  <c r="J1336" i="38"/>
  <c r="J1204" i="38"/>
  <c r="J1098" i="38"/>
  <c r="J946" i="38"/>
  <c r="J2111" i="38"/>
  <c r="J2027" i="38"/>
  <c r="J1921" i="38"/>
  <c r="J1820" i="38"/>
  <c r="J1721" i="38"/>
  <c r="J1615" i="38"/>
  <c r="J1527" i="38"/>
  <c r="J1416" i="38"/>
  <c r="J1230" i="38"/>
  <c r="J1129" i="38"/>
  <c r="J990" i="38"/>
  <c r="J2088" i="38"/>
  <c r="J1912" i="38"/>
  <c r="J1841" i="38"/>
  <c r="J1745" i="38"/>
  <c r="J1662" i="38"/>
  <c r="J1488" i="38"/>
  <c r="J1415" i="38"/>
  <c r="J1328" i="38"/>
  <c r="J1149" i="38"/>
  <c r="J1005" i="38"/>
  <c r="J737" i="38"/>
  <c r="J2132" i="38"/>
  <c r="J2041" i="38"/>
  <c r="J1937" i="38"/>
  <c r="J1867" i="38"/>
  <c r="J1797" i="38"/>
  <c r="J1711" i="38"/>
  <c r="J1636" i="38"/>
  <c r="J1559" i="38"/>
  <c r="J1480" i="38"/>
  <c r="J1414" i="38"/>
  <c r="J1348" i="38"/>
  <c r="J1282" i="38"/>
  <c r="J1228" i="38"/>
  <c r="J1172" i="38"/>
  <c r="J1011" i="38"/>
  <c r="J842" i="38"/>
  <c r="J660" i="38"/>
  <c r="J995" i="38"/>
  <c r="J937" i="38"/>
  <c r="J811" i="38"/>
  <c r="J751" i="38"/>
  <c r="J689" i="38"/>
  <c r="J623" i="38"/>
  <c r="J349" i="38"/>
  <c r="J60" i="38"/>
  <c r="J929" i="38"/>
  <c r="J855" i="38"/>
  <c r="J789" i="38"/>
  <c r="J711" i="38"/>
  <c r="J657" i="38"/>
  <c r="J450" i="38"/>
  <c r="J292" i="38"/>
  <c r="J228" i="38"/>
  <c r="J1174" i="38"/>
  <c r="J1054" i="38"/>
  <c r="J986" i="38"/>
  <c r="J907" i="38"/>
  <c r="J847" i="38"/>
  <c r="J780" i="38"/>
  <c r="J718" i="38"/>
  <c r="J650" i="38"/>
  <c r="J298" i="38"/>
  <c r="J227" i="38"/>
  <c r="J1140" i="38"/>
  <c r="J1080" i="38"/>
  <c r="J1000" i="38"/>
  <c r="J941" i="38"/>
  <c r="J881" i="38"/>
  <c r="J816" i="38"/>
  <c r="J759" i="38"/>
  <c r="J690" i="38"/>
  <c r="J618" i="38"/>
  <c r="J470" i="38"/>
  <c r="J1153" i="38"/>
  <c r="J1094" i="38"/>
  <c r="J963" i="38"/>
  <c r="J837" i="38"/>
  <c r="J716" i="38"/>
  <c r="J634" i="38"/>
  <c r="J194" i="38"/>
  <c r="J1019" i="38"/>
  <c r="J962" i="38"/>
  <c r="J898" i="38"/>
  <c r="J844" i="38"/>
  <c r="J763" i="38"/>
  <c r="J695" i="38"/>
  <c r="J397" i="38"/>
  <c r="J608" i="38"/>
  <c r="J550" i="38"/>
  <c r="J484" i="38"/>
  <c r="J413" i="38"/>
  <c r="J350" i="38"/>
  <c r="J216" i="38"/>
  <c r="J9" i="38"/>
  <c r="J612" i="38"/>
  <c r="J539" i="38"/>
  <c r="J427" i="38"/>
  <c r="J368" i="38"/>
  <c r="J264" i="38"/>
  <c r="J139" i="38"/>
  <c r="J68" i="38"/>
  <c r="J604" i="38"/>
  <c r="J546" i="38"/>
  <c r="J487" i="38"/>
  <c r="J433" i="38"/>
  <c r="J361" i="38"/>
  <c r="J304" i="38"/>
  <c r="J161" i="38"/>
  <c r="J79" i="38"/>
  <c r="J13" i="38"/>
  <c r="J576" i="38"/>
  <c r="J508" i="38"/>
  <c r="J454" i="38"/>
  <c r="J322" i="38"/>
  <c r="J270" i="38"/>
  <c r="J212" i="38"/>
  <c r="J135" i="38"/>
  <c r="J63" i="38"/>
  <c r="J4" i="38"/>
  <c r="J536" i="38"/>
  <c r="J466" i="38"/>
  <c r="J336" i="38"/>
  <c r="J218" i="38"/>
  <c r="J165" i="38"/>
  <c r="J85" i="38"/>
  <c r="J11" i="38"/>
  <c r="J588" i="38"/>
  <c r="J535" i="38"/>
  <c r="J473" i="38"/>
  <c r="J406" i="38"/>
  <c r="J327" i="38"/>
  <c r="J268" i="38"/>
  <c r="J210" i="38"/>
  <c r="J143" i="38"/>
  <c r="J2638" i="38"/>
  <c r="J1340" i="38"/>
  <c r="J1852" i="38"/>
  <c r="J1168" i="38"/>
  <c r="J1863" i="38"/>
  <c r="J1192" i="38"/>
  <c r="J1713" i="38"/>
  <c r="J1216" i="38"/>
  <c r="J1995" i="38"/>
  <c r="J1567" i="38"/>
  <c r="J1136" i="38"/>
  <c r="J2019" i="38"/>
  <c r="J1629" i="38"/>
  <c r="J1275" i="38"/>
  <c r="J415" i="38"/>
  <c r="J744" i="38"/>
  <c r="J921" i="38"/>
  <c r="J651" i="38"/>
  <c r="J1103" i="38"/>
  <c r="J710" i="38"/>
  <c r="J1133" i="38"/>
  <c r="J868" i="38"/>
  <c r="J369" i="38"/>
  <c r="J831" i="38"/>
  <c r="J947" i="38"/>
  <c r="J616" i="38"/>
  <c r="J480" i="38"/>
  <c r="J267" i="38"/>
  <c r="J605" i="38"/>
  <c r="J362" i="38"/>
  <c r="J591" i="38"/>
  <c r="J296" i="38"/>
  <c r="J501" i="38"/>
  <c r="J206" i="38"/>
  <c r="J528" i="38"/>
  <c r="J3043" i="38"/>
  <c r="J2522" i="38"/>
  <c r="J3366" i="38"/>
  <c r="J2304" i="38"/>
  <c r="J2508" i="38"/>
  <c r="J813" i="38"/>
  <c r="J2061" i="38"/>
  <c r="J2602" i="38"/>
  <c r="J2040" i="38"/>
  <c r="J3371" i="38"/>
  <c r="J2045" i="38"/>
  <c r="J1803" i="38"/>
  <c r="J1497" i="38"/>
  <c r="J1423" i="38"/>
  <c r="J969" i="38"/>
  <c r="J1560" i="38"/>
  <c r="J2116" i="38"/>
  <c r="J1459" i="38"/>
  <c r="J411" i="38"/>
  <c r="J222" i="38"/>
  <c r="J274" i="38"/>
  <c r="J766" i="38"/>
  <c r="J927" i="38"/>
  <c r="J1079" i="38"/>
  <c r="J152" i="38"/>
  <c r="J341" i="38"/>
  <c r="J126" i="38"/>
  <c r="J305" i="38"/>
  <c r="J493" i="38"/>
  <c r="J582" i="38"/>
  <c r="J261" i="38"/>
  <c r="J632" i="38"/>
  <c r="J379" i="38"/>
  <c r="J127" i="38"/>
  <c r="J260" i="38"/>
  <c r="J680" i="38"/>
  <c r="J524" i="38"/>
  <c r="J514" i="38"/>
  <c r="J2596" i="38"/>
  <c r="J1580" i="38"/>
  <c r="J1344" i="38"/>
  <c r="J1270" i="38"/>
  <c r="J1685" i="38"/>
  <c r="J624" i="38"/>
  <c r="J1473" i="38"/>
  <c r="J2013" i="38"/>
  <c r="J975" i="38"/>
  <c r="J45" i="38"/>
  <c r="J168" i="38"/>
  <c r="J697" i="38"/>
  <c r="J861" i="38"/>
  <c r="J999" i="38"/>
  <c r="J998" i="38"/>
  <c r="J53" i="38"/>
  <c r="J242" i="38"/>
  <c r="J289" i="38"/>
  <c r="J439" i="38"/>
  <c r="J507" i="38"/>
  <c r="J211" i="38"/>
  <c r="J581" i="38"/>
  <c r="J320" i="38"/>
  <c r="J41" i="38"/>
  <c r="J479" i="38"/>
  <c r="J940" i="38"/>
  <c r="J534" i="38"/>
  <c r="J131" i="38"/>
  <c r="J374" i="38"/>
  <c r="J314" i="38"/>
  <c r="J1489" i="38"/>
  <c r="J1297" i="38"/>
  <c r="J1856" i="38"/>
  <c r="J848" i="38"/>
  <c r="J1096" i="38"/>
  <c r="J749" i="38"/>
  <c r="J886" i="38"/>
  <c r="J592" i="38"/>
  <c r="J233" i="38"/>
  <c r="J453" i="38"/>
  <c r="J527" i="38"/>
  <c r="J584" i="38"/>
  <c r="J144" i="38"/>
  <c r="J2487" i="38"/>
  <c r="J1332" i="38"/>
  <c r="J1160" i="38"/>
  <c r="J1178" i="38"/>
  <c r="J1593" i="38"/>
  <c r="J2056" i="38"/>
  <c r="J1400" i="38"/>
  <c r="J1927" i="38"/>
  <c r="J1327" i="38"/>
  <c r="J922" i="38"/>
  <c r="J915" i="38"/>
  <c r="J1162" i="38"/>
  <c r="J7" i="38"/>
  <c r="J256" i="38"/>
  <c r="J459" i="38"/>
  <c r="J574" i="38"/>
  <c r="J33" i="38"/>
  <c r="J1267" i="38"/>
  <c r="J840" i="38"/>
  <c r="J887" i="38"/>
  <c r="J472" i="38"/>
  <c r="J58" i="38"/>
  <c r="J309" i="38"/>
  <c r="J155" i="38"/>
  <c r="J174" i="38"/>
  <c r="J398" i="38"/>
  <c r="J400" i="38"/>
  <c r="J2206" i="38"/>
  <c r="J2157" i="38"/>
  <c r="J1010" i="38"/>
  <c r="J884" i="38"/>
  <c r="J1084" i="38"/>
  <c r="J3360" i="38"/>
  <c r="J2606" i="38"/>
  <c r="J2154" i="38"/>
  <c r="J2036" i="38"/>
  <c r="J1395" i="38"/>
  <c r="J1899" i="38"/>
  <c r="J1229" i="38"/>
  <c r="J1766" i="38"/>
  <c r="J1209" i="38"/>
  <c r="J790" i="38"/>
  <c r="J774" i="38"/>
  <c r="J2250" i="38"/>
  <c r="J1991" i="38"/>
  <c r="J1859" i="38"/>
  <c r="J2089" i="38"/>
  <c r="J1290" i="38"/>
  <c r="J1813" i="38"/>
  <c r="J1128" i="38"/>
  <c r="J1698" i="38"/>
  <c r="J1156" i="38"/>
  <c r="J736" i="38"/>
  <c r="J698" i="38"/>
  <c r="J973" i="38"/>
  <c r="J1125" i="38"/>
  <c r="J512" i="38"/>
  <c r="J764" i="38"/>
  <c r="J747" i="38"/>
  <c r="J334" i="38"/>
  <c r="J469" i="38"/>
  <c r="J530" i="38"/>
  <c r="J64" i="38"/>
  <c r="J203" i="38"/>
  <c r="J328" i="38"/>
  <c r="J71" i="38"/>
  <c r="J465" i="38"/>
  <c r="J666" i="38"/>
  <c r="J321" i="38"/>
  <c r="J55" i="38"/>
  <c r="J201" i="38"/>
  <c r="J2904" i="38"/>
  <c r="J1665" i="38"/>
  <c r="J693" i="38"/>
  <c r="J784" i="38"/>
  <c r="J434" i="38"/>
  <c r="J979" i="38"/>
  <c r="J519" i="38"/>
  <c r="J563" i="38"/>
  <c r="J269" i="38"/>
  <c r="J3" i="38"/>
  <c r="J137" i="38"/>
  <c r="J136" i="38"/>
  <c r="J253" i="38"/>
  <c r="J1735" i="38"/>
  <c r="J1844" i="38"/>
  <c r="J1671" i="38"/>
  <c r="J1989" i="38"/>
  <c r="J1203" i="38"/>
  <c r="J1731" i="38"/>
  <c r="J960" i="38"/>
  <c r="J1621" i="38"/>
  <c r="J996" i="38"/>
  <c r="J643" i="38"/>
  <c r="J1060" i="38"/>
  <c r="J312" i="38"/>
  <c r="J259" i="38"/>
  <c r="J476" i="38"/>
  <c r="J115" i="38"/>
  <c r="J458" i="38"/>
  <c r="J2032" i="38"/>
  <c r="J1541" i="38"/>
  <c r="J1900" i="38"/>
  <c r="J1652" i="38"/>
  <c r="J1532" i="38"/>
  <c r="J599" i="38"/>
  <c r="J1139" i="38"/>
  <c r="J602" i="38"/>
  <c r="J355" i="38"/>
  <c r="J418" i="38"/>
  <c r="J49" i="38"/>
  <c r="J399" i="38"/>
  <c r="J814" i="38"/>
  <c r="J255" i="38"/>
  <c r="I66" i="49"/>
  <c r="I67" i="49"/>
  <c r="G4" i="43"/>
  <c r="G6" i="43"/>
  <c r="I74" i="13"/>
  <c r="I73" i="13"/>
  <c r="I72" i="13"/>
  <c r="I71" i="13"/>
  <c r="I70" i="13"/>
  <c r="G69" i="13"/>
  <c r="I69" i="13" s="1"/>
  <c r="I68" i="13"/>
  <c r="I67" i="13"/>
  <c r="I66" i="13"/>
  <c r="I65" i="13"/>
  <c r="I64" i="13"/>
  <c r="I63" i="13"/>
  <c r="I62" i="13"/>
  <c r="I61" i="13"/>
  <c r="G60" i="13"/>
  <c r="I60" i="13" s="1"/>
  <c r="G59" i="13"/>
  <c r="I59" i="13" s="1"/>
  <c r="G58" i="13"/>
  <c r="I58" i="13" s="1"/>
  <c r="I57" i="13"/>
  <c r="I48" i="13"/>
  <c r="G47" i="13"/>
  <c r="I47" i="13" s="1"/>
  <c r="G46" i="13"/>
  <c r="I46" i="13" s="1"/>
  <c r="I45" i="13"/>
  <c r="I44" i="13"/>
  <c r="I43" i="13"/>
  <c r="I42" i="13"/>
  <c r="I41" i="13"/>
  <c r="I40" i="13"/>
  <c r="I39" i="13"/>
  <c r="I38" i="13"/>
  <c r="I37" i="13"/>
  <c r="I36" i="13"/>
  <c r="I35" i="13"/>
  <c r="I34" i="13"/>
  <c r="I33" i="13"/>
  <c r="I32" i="13"/>
  <c r="I31" i="13"/>
  <c r="I30" i="13"/>
  <c r="I29" i="13"/>
  <c r="I28" i="13"/>
  <c r="I27" i="13"/>
  <c r="I26" i="13"/>
  <c r="G22" i="13"/>
  <c r="I22" i="13" s="1"/>
  <c r="I21" i="13"/>
  <c r="G20" i="13"/>
  <c r="I20" i="13" s="1"/>
  <c r="I19" i="13"/>
  <c r="G18" i="13"/>
  <c r="I18" i="13" s="1"/>
  <c r="I17" i="13"/>
  <c r="I16" i="13"/>
  <c r="I15" i="13"/>
  <c r="G12" i="13"/>
  <c r="I12" i="13" s="1"/>
  <c r="I11" i="13"/>
  <c r="F46" i="8" l="1"/>
  <c r="G46" i="8" s="1"/>
  <c r="F47" i="8"/>
  <c r="G47" i="8" s="1"/>
  <c r="F48" i="8"/>
  <c r="G48" i="8" s="1"/>
  <c r="F49" i="8"/>
  <c r="G49" i="8" s="1"/>
  <c r="F50" i="8"/>
  <c r="G50" i="8" s="1"/>
  <c r="F51" i="8"/>
  <c r="G51" i="8" s="1"/>
  <c r="F52" i="8"/>
  <c r="G52" i="8" s="1"/>
  <c r="F53" i="8"/>
  <c r="G53" i="8" s="1"/>
  <c r="F54" i="8"/>
  <c r="G54" i="8" s="1"/>
  <c r="F55" i="8"/>
  <c r="G55" i="8" s="1"/>
  <c r="F56" i="8"/>
  <c r="G56" i="8" s="1"/>
  <c r="F57" i="8"/>
  <c r="G57" i="8" s="1"/>
  <c r="F58" i="8"/>
  <c r="G58" i="8" s="1"/>
  <c r="F59" i="8"/>
  <c r="G59" i="8" s="1"/>
  <c r="F60" i="8"/>
  <c r="G60" i="8" s="1"/>
  <c r="F61" i="8"/>
  <c r="G61" i="8" s="1"/>
  <c r="F62" i="8"/>
  <c r="G62" i="8" s="1"/>
  <c r="F63" i="8"/>
  <c r="G63" i="8" s="1"/>
  <c r="F64" i="8"/>
  <c r="G64" i="8" s="1"/>
  <c r="F65" i="8"/>
  <c r="G65" i="8" s="1"/>
  <c r="F66" i="8"/>
  <c r="G66" i="8" s="1"/>
  <c r="F67" i="8"/>
  <c r="G67" i="8" s="1"/>
  <c r="F68" i="8"/>
  <c r="G68" i="8" s="1"/>
  <c r="F69" i="8"/>
  <c r="G69" i="8" s="1"/>
  <c r="F70" i="8"/>
  <c r="G70" i="8" s="1"/>
  <c r="F71" i="8"/>
  <c r="G71" i="8" s="1"/>
  <c r="F72" i="8"/>
  <c r="G72" i="8" s="1"/>
  <c r="F73" i="8"/>
  <c r="G73" i="8" s="1"/>
  <c r="F74" i="8"/>
  <c r="G74" i="8" s="1"/>
  <c r="F75" i="8"/>
  <c r="G75" i="8" s="1"/>
  <c r="F76" i="8"/>
  <c r="G76" i="8" s="1"/>
  <c r="F77" i="8"/>
  <c r="G77" i="8" s="1"/>
  <c r="F78" i="8"/>
  <c r="G78" i="8" s="1"/>
  <c r="F79" i="8"/>
  <c r="G79" i="8" s="1"/>
  <c r="F80" i="8"/>
  <c r="G80" i="8" s="1"/>
  <c r="F81" i="8"/>
  <c r="G81" i="8" s="1"/>
  <c r="F82" i="8"/>
  <c r="G82" i="8" s="1"/>
  <c r="F83" i="8"/>
  <c r="G83" i="8" s="1"/>
  <c r="F84" i="8"/>
  <c r="G84" i="8" s="1"/>
  <c r="F85" i="8"/>
  <c r="G85" i="8" s="1"/>
  <c r="F86" i="8"/>
  <c r="G86" i="8" s="1"/>
  <c r="F87" i="8"/>
  <c r="G87" i="8" s="1"/>
  <c r="F88" i="8"/>
  <c r="G88" i="8" s="1"/>
  <c r="F89" i="8"/>
  <c r="G89" i="8" s="1"/>
  <c r="F90" i="8"/>
  <c r="G90" i="8" s="1"/>
  <c r="F91" i="8"/>
  <c r="G91" i="8" s="1"/>
  <c r="F92" i="8"/>
  <c r="G92" i="8" s="1"/>
  <c r="F93" i="8"/>
  <c r="G93" i="8" s="1"/>
  <c r="F94" i="8"/>
  <c r="G94" i="8" s="1"/>
  <c r="F95" i="8"/>
  <c r="G95" i="8" s="1"/>
  <c r="F96" i="8"/>
  <c r="G96" i="8" s="1"/>
  <c r="F97" i="8"/>
  <c r="G97" i="8" s="1"/>
  <c r="F98" i="8"/>
  <c r="G98" i="8" s="1"/>
  <c r="F99" i="8"/>
  <c r="G99" i="8" s="1"/>
  <c r="F100" i="8"/>
  <c r="G100" i="8" s="1"/>
  <c r="F101" i="8"/>
  <c r="G101" i="8" s="1"/>
  <c r="F102" i="8"/>
  <c r="G102" i="8" s="1"/>
  <c r="F103" i="8"/>
  <c r="G103" i="8" s="1"/>
  <c r="F104" i="8"/>
  <c r="G104" i="8" s="1"/>
  <c r="F105" i="8"/>
  <c r="G105" i="8" s="1"/>
  <c r="F106" i="8"/>
  <c r="G106" i="8" s="1"/>
  <c r="F107" i="8"/>
  <c r="G107" i="8" s="1"/>
  <c r="F108" i="8"/>
  <c r="G108" i="8" s="1"/>
  <c r="F109" i="8"/>
  <c r="G109" i="8" s="1"/>
  <c r="F110" i="8"/>
  <c r="G110" i="8" s="1"/>
  <c r="F111" i="8"/>
  <c r="G111" i="8" s="1"/>
  <c r="F112" i="8"/>
  <c r="G112" i="8" s="1"/>
  <c r="F113" i="8"/>
  <c r="G113" i="8" s="1"/>
  <c r="F33" i="7" l="1"/>
  <c r="AD7" i="6" l="1"/>
  <c r="F34" i="7"/>
  <c r="F32" i="7"/>
  <c r="AB50" i="6"/>
  <c r="AA50" i="6"/>
  <c r="Z50" i="6"/>
  <c r="Y50" i="6"/>
  <c r="X50" i="6"/>
  <c r="W50" i="6"/>
  <c r="V50" i="6"/>
  <c r="U50" i="6"/>
  <c r="T50" i="6"/>
  <c r="S50" i="6"/>
  <c r="R50" i="6"/>
  <c r="AB49" i="6"/>
  <c r="AA49" i="6"/>
  <c r="Z49" i="6"/>
  <c r="Y49" i="6"/>
  <c r="X49" i="6"/>
  <c r="W49" i="6"/>
  <c r="V49" i="6"/>
  <c r="U49" i="6"/>
  <c r="T49" i="6"/>
  <c r="S49" i="6"/>
  <c r="R49" i="6"/>
  <c r="AB48" i="6"/>
  <c r="AA48" i="6"/>
  <c r="Z48" i="6"/>
  <c r="Y48" i="6"/>
  <c r="X48" i="6"/>
  <c r="W48" i="6"/>
  <c r="V48" i="6"/>
  <c r="U48" i="6"/>
  <c r="T48" i="6"/>
  <c r="S48" i="6"/>
  <c r="R48" i="6"/>
  <c r="AB47" i="6"/>
  <c r="AA47" i="6"/>
  <c r="Z47" i="6"/>
  <c r="Y47" i="6"/>
  <c r="X47" i="6"/>
  <c r="W47" i="6"/>
  <c r="V47" i="6"/>
  <c r="U47" i="6"/>
  <c r="T47" i="6"/>
  <c r="S47" i="6"/>
  <c r="R47" i="6"/>
  <c r="AB46" i="6"/>
  <c r="AA46" i="6"/>
  <c r="Z46" i="6"/>
  <c r="Y46" i="6"/>
  <c r="X46" i="6"/>
  <c r="W46" i="6"/>
  <c r="V46" i="6"/>
  <c r="U46" i="6"/>
  <c r="T46" i="6"/>
  <c r="S46" i="6"/>
  <c r="R46" i="6"/>
  <c r="AB45" i="6"/>
  <c r="AA45" i="6"/>
  <c r="Z45" i="6"/>
  <c r="Y45" i="6"/>
  <c r="X45" i="6"/>
  <c r="W45" i="6"/>
  <c r="V45" i="6"/>
  <c r="U45" i="6"/>
  <c r="T45" i="6"/>
  <c r="S45" i="6"/>
  <c r="R45" i="6"/>
  <c r="AB44" i="6"/>
  <c r="AA44" i="6"/>
  <c r="Z44" i="6"/>
  <c r="Y44" i="6"/>
  <c r="X44" i="6"/>
  <c r="W44" i="6"/>
  <c r="V44" i="6"/>
  <c r="U44" i="6"/>
  <c r="T44" i="6"/>
  <c r="S44" i="6"/>
  <c r="R44" i="6"/>
  <c r="AB43" i="6"/>
  <c r="AA43" i="6"/>
  <c r="Z43" i="6"/>
  <c r="Y43" i="6"/>
  <c r="X43" i="6"/>
  <c r="W43" i="6"/>
  <c r="V43" i="6"/>
  <c r="U43" i="6"/>
  <c r="T43" i="6"/>
  <c r="S43" i="6"/>
  <c r="R43" i="6"/>
  <c r="AB42" i="6"/>
  <c r="AA42" i="6"/>
  <c r="Z42" i="6"/>
  <c r="Y42" i="6"/>
  <c r="X42" i="6"/>
  <c r="W42" i="6"/>
  <c r="V42" i="6"/>
  <c r="U42" i="6"/>
  <c r="T42" i="6"/>
  <c r="S42" i="6"/>
  <c r="R42" i="6"/>
  <c r="AB41" i="6"/>
  <c r="AA41" i="6"/>
  <c r="Z41" i="6"/>
  <c r="Y41" i="6"/>
  <c r="X41" i="6"/>
  <c r="W41" i="6"/>
  <c r="V41" i="6"/>
  <c r="U41" i="6"/>
  <c r="T41" i="6"/>
  <c r="S41" i="6"/>
  <c r="R41" i="6"/>
  <c r="AB40" i="6"/>
  <c r="AA40" i="6"/>
  <c r="Z40" i="6"/>
  <c r="Y40" i="6"/>
  <c r="X40" i="6"/>
  <c r="W40" i="6"/>
  <c r="V40" i="6"/>
  <c r="U40" i="6"/>
  <c r="T40" i="6"/>
  <c r="S40" i="6"/>
  <c r="R40" i="6"/>
  <c r="AB39" i="6"/>
  <c r="AA39" i="6"/>
  <c r="Z39" i="6"/>
  <c r="Y39" i="6"/>
  <c r="X39" i="6"/>
  <c r="W39" i="6"/>
  <c r="V39" i="6"/>
  <c r="U39" i="6"/>
  <c r="T39" i="6"/>
  <c r="S39" i="6"/>
  <c r="R39" i="6"/>
  <c r="AB38" i="6"/>
  <c r="AA38" i="6"/>
  <c r="Z38" i="6"/>
  <c r="Y38" i="6"/>
  <c r="X38" i="6"/>
  <c r="W38" i="6"/>
  <c r="V38" i="6"/>
  <c r="U38" i="6"/>
  <c r="T38" i="6"/>
  <c r="S38" i="6"/>
  <c r="R38" i="6"/>
  <c r="AB37" i="6"/>
  <c r="AA37" i="6"/>
  <c r="Z37" i="6"/>
  <c r="Y37" i="6"/>
  <c r="X37" i="6"/>
  <c r="W37" i="6"/>
  <c r="V37" i="6"/>
  <c r="U37" i="6"/>
  <c r="T37" i="6"/>
  <c r="S37" i="6"/>
  <c r="R37" i="6"/>
  <c r="AB36" i="6"/>
  <c r="AA36" i="6"/>
  <c r="Z36" i="6"/>
  <c r="Y36" i="6"/>
  <c r="X36" i="6"/>
  <c r="W36" i="6"/>
  <c r="V36" i="6"/>
  <c r="U36" i="6"/>
  <c r="T36" i="6"/>
  <c r="S36" i="6"/>
  <c r="R36" i="6"/>
  <c r="AB35" i="6"/>
  <c r="AA35" i="6"/>
  <c r="Z35" i="6"/>
  <c r="Y35" i="6"/>
  <c r="X35" i="6"/>
  <c r="W35" i="6"/>
  <c r="V35" i="6"/>
  <c r="U35" i="6"/>
  <c r="T35" i="6"/>
  <c r="S35" i="6"/>
  <c r="R35" i="6"/>
  <c r="AB34" i="6"/>
  <c r="AA34" i="6"/>
  <c r="Z34" i="6"/>
  <c r="Y34" i="6"/>
  <c r="X34" i="6"/>
  <c r="W34" i="6"/>
  <c r="V34" i="6"/>
  <c r="U34" i="6"/>
  <c r="T34" i="6"/>
  <c r="S34" i="6"/>
  <c r="R34" i="6"/>
  <c r="AB33" i="6"/>
  <c r="AA33" i="6"/>
  <c r="Z33" i="6"/>
  <c r="Y33" i="6"/>
  <c r="X33" i="6"/>
  <c r="W33" i="6"/>
  <c r="V33" i="6"/>
  <c r="U33" i="6"/>
  <c r="T33" i="6"/>
  <c r="S33" i="6"/>
  <c r="R33" i="6"/>
  <c r="AB32" i="6"/>
  <c r="AA32" i="6"/>
  <c r="Z32" i="6"/>
  <c r="Y32" i="6"/>
  <c r="X32" i="6"/>
  <c r="W32" i="6"/>
  <c r="V32" i="6"/>
  <c r="U32" i="6"/>
  <c r="T32" i="6"/>
  <c r="S32" i="6"/>
  <c r="R32" i="6"/>
  <c r="AB31" i="6"/>
  <c r="AA31" i="6"/>
  <c r="Z31" i="6"/>
  <c r="Y31" i="6"/>
  <c r="X31" i="6"/>
  <c r="W31" i="6"/>
  <c r="V31" i="6"/>
  <c r="U31" i="6"/>
  <c r="T31" i="6"/>
  <c r="S31" i="6"/>
  <c r="R31" i="6"/>
  <c r="AB30" i="6"/>
  <c r="AA30" i="6"/>
  <c r="Z30" i="6"/>
  <c r="Y30" i="6"/>
  <c r="X30" i="6"/>
  <c r="W30" i="6"/>
  <c r="V30" i="6"/>
  <c r="U30" i="6"/>
  <c r="T30" i="6"/>
  <c r="S30" i="6"/>
  <c r="R30" i="6"/>
  <c r="AB29" i="6"/>
  <c r="AA29" i="6"/>
  <c r="Z29" i="6"/>
  <c r="Y29" i="6"/>
  <c r="X29" i="6"/>
  <c r="W29" i="6"/>
  <c r="V29" i="6"/>
  <c r="U29" i="6"/>
  <c r="T29" i="6"/>
  <c r="S29" i="6"/>
  <c r="R29" i="6"/>
  <c r="AB28" i="6"/>
  <c r="AA28" i="6"/>
  <c r="Z28" i="6"/>
  <c r="Y28" i="6"/>
  <c r="X28" i="6"/>
  <c r="W28" i="6"/>
  <c r="V28" i="6"/>
  <c r="U28" i="6"/>
  <c r="T28" i="6"/>
  <c r="S28" i="6"/>
  <c r="R28" i="6"/>
  <c r="AB27" i="6"/>
  <c r="AA27" i="6"/>
  <c r="Z27" i="6"/>
  <c r="Y27" i="6"/>
  <c r="X27" i="6"/>
  <c r="W27" i="6"/>
  <c r="V27" i="6"/>
  <c r="U27" i="6"/>
  <c r="T27" i="6"/>
  <c r="S27" i="6"/>
  <c r="R27" i="6"/>
  <c r="AB26" i="6"/>
  <c r="AA26" i="6"/>
  <c r="Z26" i="6"/>
  <c r="Y26" i="6"/>
  <c r="X26" i="6"/>
  <c r="W26" i="6"/>
  <c r="V26" i="6"/>
  <c r="U26" i="6"/>
  <c r="T26" i="6"/>
  <c r="S26" i="6"/>
  <c r="R26" i="6"/>
  <c r="AB25" i="6"/>
  <c r="AA25" i="6"/>
  <c r="Z25" i="6"/>
  <c r="Y25" i="6"/>
  <c r="X25" i="6"/>
  <c r="W25" i="6"/>
  <c r="V25" i="6"/>
  <c r="U25" i="6"/>
  <c r="T25" i="6"/>
  <c r="S25" i="6"/>
  <c r="R25" i="6"/>
  <c r="AB24" i="6"/>
  <c r="AA24" i="6"/>
  <c r="Z24" i="6"/>
  <c r="Y24" i="6"/>
  <c r="X24" i="6"/>
  <c r="W24" i="6"/>
  <c r="V24" i="6"/>
  <c r="U24" i="6"/>
  <c r="T24" i="6"/>
  <c r="S24" i="6"/>
  <c r="R24" i="6"/>
  <c r="AB23" i="6"/>
  <c r="AA23" i="6"/>
  <c r="Z23" i="6"/>
  <c r="Y23" i="6"/>
  <c r="X23" i="6"/>
  <c r="W23" i="6"/>
  <c r="V23" i="6"/>
  <c r="U23" i="6"/>
  <c r="T23" i="6"/>
  <c r="S23" i="6"/>
  <c r="R23" i="6"/>
  <c r="AB22" i="6"/>
  <c r="AA22" i="6"/>
  <c r="Z22" i="6"/>
  <c r="Y22" i="6"/>
  <c r="X22" i="6"/>
  <c r="W22" i="6"/>
  <c r="V22" i="6"/>
  <c r="U22" i="6"/>
  <c r="T22" i="6"/>
  <c r="S22" i="6"/>
  <c r="R22" i="6"/>
  <c r="AB21" i="6"/>
  <c r="AA21" i="6"/>
  <c r="Z21" i="6"/>
  <c r="Y21" i="6"/>
  <c r="X21" i="6"/>
  <c r="W21" i="6"/>
  <c r="V21" i="6"/>
  <c r="U21" i="6"/>
  <c r="T21" i="6"/>
  <c r="S21" i="6"/>
  <c r="R21" i="6"/>
  <c r="AB20" i="6"/>
  <c r="AA20" i="6"/>
  <c r="Z20" i="6"/>
  <c r="Y20" i="6"/>
  <c r="X20" i="6"/>
  <c r="W20" i="6"/>
  <c r="V20" i="6"/>
  <c r="U20" i="6"/>
  <c r="T20" i="6"/>
  <c r="S20" i="6"/>
  <c r="R20" i="6"/>
  <c r="AB19" i="6"/>
  <c r="AA19" i="6"/>
  <c r="Z19" i="6"/>
  <c r="Y19" i="6"/>
  <c r="X19" i="6"/>
  <c r="W19" i="6"/>
  <c r="V19" i="6"/>
  <c r="U19" i="6"/>
  <c r="T19" i="6"/>
  <c r="S19" i="6"/>
  <c r="R19" i="6"/>
  <c r="AB18" i="6"/>
  <c r="AA18" i="6"/>
  <c r="Z18" i="6"/>
  <c r="Y18" i="6"/>
  <c r="X18" i="6"/>
  <c r="W18" i="6"/>
  <c r="V18" i="6"/>
  <c r="U18" i="6"/>
  <c r="T18" i="6"/>
  <c r="S18" i="6"/>
  <c r="R18" i="6"/>
  <c r="AB17" i="6"/>
  <c r="AA17" i="6"/>
  <c r="Z17" i="6"/>
  <c r="Y17" i="6"/>
  <c r="X17" i="6"/>
  <c r="W17" i="6"/>
  <c r="V17" i="6"/>
  <c r="U17" i="6"/>
  <c r="T17" i="6"/>
  <c r="S17" i="6"/>
  <c r="R17" i="6"/>
  <c r="AB16" i="6"/>
  <c r="AA16" i="6"/>
  <c r="Z16" i="6"/>
  <c r="Y16" i="6"/>
  <c r="X16" i="6"/>
  <c r="W16" i="6"/>
  <c r="V16" i="6"/>
  <c r="U16" i="6"/>
  <c r="T16" i="6"/>
  <c r="S16" i="6"/>
  <c r="R16" i="6"/>
  <c r="AB15" i="6"/>
  <c r="AA15" i="6"/>
  <c r="Z15" i="6"/>
  <c r="Y15" i="6"/>
  <c r="X15" i="6"/>
  <c r="W15" i="6"/>
  <c r="V15" i="6"/>
  <c r="U15" i="6"/>
  <c r="T15" i="6"/>
  <c r="S15" i="6"/>
  <c r="R15" i="6"/>
  <c r="AB14" i="6"/>
  <c r="AA14" i="6"/>
  <c r="Z14" i="6"/>
  <c r="Y14" i="6"/>
  <c r="X14" i="6"/>
  <c r="W14" i="6"/>
  <c r="V14" i="6"/>
  <c r="U14" i="6"/>
  <c r="T14" i="6"/>
  <c r="S14" i="6"/>
  <c r="R14" i="6"/>
  <c r="AB13" i="6"/>
  <c r="AA13" i="6"/>
  <c r="Z13" i="6"/>
  <c r="Y13" i="6"/>
  <c r="X13" i="6"/>
  <c r="W13" i="6"/>
  <c r="V13" i="6"/>
  <c r="U13" i="6"/>
  <c r="T13" i="6"/>
  <c r="S13" i="6"/>
  <c r="R13" i="6"/>
  <c r="AB12" i="6"/>
  <c r="AA12" i="6"/>
  <c r="Z12" i="6"/>
  <c r="Y12" i="6"/>
  <c r="X12" i="6"/>
  <c r="W12" i="6"/>
  <c r="V12" i="6"/>
  <c r="U12" i="6"/>
  <c r="T12" i="6"/>
  <c r="S12" i="6"/>
  <c r="R12" i="6"/>
  <c r="AB11" i="6"/>
  <c r="AA11" i="6"/>
  <c r="Z11" i="6"/>
  <c r="Y11" i="6"/>
  <c r="X11" i="6"/>
  <c r="W11" i="6"/>
  <c r="V11" i="6"/>
  <c r="U11" i="6"/>
  <c r="T11" i="6"/>
  <c r="S11" i="6"/>
  <c r="R11" i="6"/>
  <c r="AB10" i="6"/>
  <c r="AA10" i="6"/>
  <c r="Z10" i="6"/>
  <c r="Y10" i="6"/>
  <c r="X10" i="6"/>
  <c r="W10" i="6"/>
  <c r="V10" i="6"/>
  <c r="U10" i="6"/>
  <c r="T10" i="6"/>
  <c r="S10" i="6"/>
  <c r="R10" i="6"/>
  <c r="AB9" i="6"/>
  <c r="AA9" i="6"/>
  <c r="Z9" i="6"/>
  <c r="Y9" i="6"/>
  <c r="X9" i="6"/>
  <c r="W9" i="6"/>
  <c r="V9" i="6"/>
  <c r="U9" i="6"/>
  <c r="T9" i="6"/>
  <c r="S9" i="6"/>
  <c r="R9" i="6"/>
  <c r="AB8" i="6"/>
  <c r="AA8" i="6"/>
  <c r="Z8" i="6"/>
  <c r="Y8" i="6"/>
  <c r="X8" i="6"/>
  <c r="W8" i="6"/>
  <c r="V8" i="6"/>
  <c r="U8" i="6"/>
  <c r="T8" i="6"/>
  <c r="S8" i="6"/>
  <c r="R8" i="6"/>
  <c r="S7" i="6"/>
  <c r="T7" i="6"/>
  <c r="U7" i="6"/>
  <c r="V7" i="6"/>
  <c r="W7" i="6"/>
  <c r="X7" i="6"/>
  <c r="Y7" i="6"/>
  <c r="Z7" i="6"/>
  <c r="AA7" i="6"/>
  <c r="AB7" i="6"/>
  <c r="R7" i="6"/>
  <c r="AD8" i="6" l="1"/>
  <c r="AE8" i="6"/>
  <c r="AF8" i="6"/>
  <c r="AG8" i="6"/>
  <c r="AH8" i="6"/>
  <c r="AD9" i="6"/>
  <c r="AE9" i="6"/>
  <c r="AF9" i="6"/>
  <c r="AG9" i="6"/>
  <c r="AH9" i="6"/>
  <c r="AD10" i="6"/>
  <c r="AE10" i="6"/>
  <c r="AF10" i="6"/>
  <c r="AG10" i="6"/>
  <c r="AH10" i="6"/>
  <c r="AD11" i="6"/>
  <c r="AE11" i="6"/>
  <c r="AF11" i="6"/>
  <c r="AG11" i="6"/>
  <c r="AH11" i="6"/>
  <c r="AD12" i="6"/>
  <c r="AE12" i="6"/>
  <c r="AF12" i="6"/>
  <c r="AG12" i="6"/>
  <c r="AH12" i="6"/>
  <c r="AD13" i="6"/>
  <c r="AE13" i="6"/>
  <c r="AF13" i="6"/>
  <c r="AG13" i="6"/>
  <c r="AH13" i="6"/>
  <c r="AD14" i="6"/>
  <c r="AE14" i="6"/>
  <c r="AF14" i="6"/>
  <c r="AG14" i="6"/>
  <c r="AH14" i="6"/>
  <c r="AD15" i="6"/>
  <c r="AE15" i="6"/>
  <c r="AF15" i="6"/>
  <c r="AG15" i="6"/>
  <c r="AH15" i="6"/>
  <c r="AD16" i="6"/>
  <c r="AE16" i="6"/>
  <c r="AF16" i="6"/>
  <c r="AG16" i="6"/>
  <c r="AH16" i="6"/>
  <c r="AD17" i="6"/>
  <c r="AE17" i="6"/>
  <c r="AF17" i="6"/>
  <c r="AG17" i="6"/>
  <c r="AH17" i="6"/>
  <c r="AD18" i="6"/>
  <c r="AE18" i="6"/>
  <c r="AF18" i="6"/>
  <c r="AG18" i="6"/>
  <c r="AH18" i="6"/>
  <c r="AD19" i="6"/>
  <c r="AE19" i="6"/>
  <c r="AF19" i="6"/>
  <c r="AG19" i="6"/>
  <c r="AH19" i="6"/>
  <c r="AD20" i="6"/>
  <c r="AE20" i="6"/>
  <c r="AF20" i="6"/>
  <c r="AG20" i="6"/>
  <c r="AH20" i="6"/>
  <c r="AD21" i="6"/>
  <c r="AE21" i="6"/>
  <c r="AF21" i="6"/>
  <c r="AG21" i="6"/>
  <c r="AH21" i="6"/>
  <c r="AD22" i="6"/>
  <c r="AE22" i="6"/>
  <c r="AF22" i="6"/>
  <c r="AG22" i="6"/>
  <c r="AH22" i="6"/>
  <c r="AD23" i="6"/>
  <c r="AE23" i="6"/>
  <c r="AF23" i="6"/>
  <c r="AG23" i="6"/>
  <c r="AH23" i="6"/>
  <c r="AD24" i="6"/>
  <c r="AE24" i="6"/>
  <c r="AF24" i="6"/>
  <c r="AG24" i="6"/>
  <c r="AH24" i="6"/>
  <c r="AD25" i="6"/>
  <c r="AE25" i="6"/>
  <c r="AF25" i="6"/>
  <c r="AG25" i="6"/>
  <c r="AH25" i="6"/>
  <c r="AD26" i="6"/>
  <c r="AE26" i="6"/>
  <c r="AF26" i="6"/>
  <c r="AG26" i="6"/>
  <c r="AH26" i="6"/>
  <c r="AD27" i="6"/>
  <c r="AE27" i="6"/>
  <c r="AF27" i="6"/>
  <c r="AG27" i="6"/>
  <c r="AH27" i="6"/>
  <c r="AD28" i="6"/>
  <c r="AE28" i="6"/>
  <c r="AF28" i="6"/>
  <c r="AG28" i="6"/>
  <c r="AH28" i="6"/>
  <c r="AD29" i="6"/>
  <c r="AE29" i="6"/>
  <c r="AF29" i="6"/>
  <c r="AG29" i="6"/>
  <c r="AH29" i="6"/>
  <c r="AD30" i="6"/>
  <c r="AE30" i="6"/>
  <c r="AF30" i="6"/>
  <c r="AG30" i="6"/>
  <c r="AH30" i="6"/>
  <c r="AD31" i="6"/>
  <c r="AE31" i="6"/>
  <c r="AF31" i="6"/>
  <c r="AG31" i="6"/>
  <c r="AH31" i="6"/>
  <c r="AD32" i="6"/>
  <c r="AE32" i="6"/>
  <c r="AF32" i="6"/>
  <c r="AG32" i="6"/>
  <c r="AH32" i="6"/>
  <c r="AD33" i="6"/>
  <c r="AE33" i="6"/>
  <c r="AF33" i="6"/>
  <c r="AG33" i="6"/>
  <c r="AH33" i="6"/>
  <c r="AD34" i="6"/>
  <c r="AE34" i="6"/>
  <c r="AF34" i="6"/>
  <c r="AG34" i="6"/>
  <c r="AH34" i="6"/>
  <c r="AD35" i="6"/>
  <c r="AE35" i="6"/>
  <c r="AF35" i="6"/>
  <c r="AG35" i="6"/>
  <c r="AH35" i="6"/>
  <c r="AD36" i="6"/>
  <c r="AE36" i="6"/>
  <c r="AF36" i="6"/>
  <c r="AG36" i="6"/>
  <c r="AH36" i="6"/>
  <c r="AD37" i="6"/>
  <c r="AE37" i="6"/>
  <c r="AF37" i="6"/>
  <c r="AG37" i="6"/>
  <c r="AH37" i="6"/>
  <c r="AD38" i="6"/>
  <c r="AE38" i="6"/>
  <c r="AF38" i="6"/>
  <c r="AG38" i="6"/>
  <c r="AH38" i="6"/>
  <c r="AD39" i="6"/>
  <c r="AE39" i="6"/>
  <c r="AF39" i="6"/>
  <c r="AG39" i="6"/>
  <c r="AH39" i="6"/>
  <c r="AD40" i="6"/>
  <c r="AE40" i="6"/>
  <c r="AF40" i="6"/>
  <c r="AG40" i="6"/>
  <c r="AH40" i="6"/>
  <c r="AD41" i="6"/>
  <c r="AE41" i="6"/>
  <c r="AF41" i="6"/>
  <c r="AG41" i="6"/>
  <c r="AH41" i="6"/>
  <c r="AD42" i="6"/>
  <c r="AE42" i="6"/>
  <c r="AF42" i="6"/>
  <c r="AG42" i="6"/>
  <c r="AH42" i="6"/>
  <c r="AD43" i="6"/>
  <c r="AE43" i="6"/>
  <c r="AF43" i="6"/>
  <c r="AG43" i="6"/>
  <c r="AH43" i="6"/>
  <c r="AD44" i="6"/>
  <c r="AE44" i="6"/>
  <c r="AF44" i="6"/>
  <c r="AG44" i="6"/>
  <c r="AH44" i="6"/>
  <c r="AD45" i="6"/>
  <c r="AE45" i="6"/>
  <c r="AF45" i="6"/>
  <c r="AG45" i="6"/>
  <c r="AH45" i="6"/>
  <c r="AD46" i="6"/>
  <c r="AE46" i="6"/>
  <c r="AF46" i="6"/>
  <c r="AG46" i="6"/>
  <c r="AH46" i="6"/>
  <c r="AD47" i="6"/>
  <c r="AE47" i="6"/>
  <c r="AF47" i="6"/>
  <c r="AG47" i="6"/>
  <c r="AH47" i="6"/>
  <c r="AD48" i="6"/>
  <c r="AE48" i="6"/>
  <c r="AF48" i="6"/>
  <c r="AG48" i="6"/>
  <c r="AH48" i="6"/>
  <c r="AD49" i="6"/>
  <c r="AE49" i="6"/>
  <c r="AF49" i="6"/>
  <c r="AG49" i="6"/>
  <c r="AH49" i="6"/>
  <c r="AD50" i="6"/>
  <c r="AE50" i="6"/>
  <c r="AF50" i="6"/>
  <c r="AG50" i="6"/>
  <c r="AH50" i="6"/>
  <c r="AE7" i="6"/>
  <c r="AF7" i="6"/>
  <c r="AG7" i="6"/>
  <c r="AH7" i="6"/>
  <c r="C46" i="6" l="1"/>
  <c r="C47" i="6"/>
  <c r="C48" i="6"/>
  <c r="C49" i="6"/>
  <c r="C50" i="6"/>
  <c r="H32" i="7" l="1"/>
  <c r="V28" i="16" l="1"/>
  <c r="U28" i="16"/>
  <c r="T28" i="16"/>
  <c r="S28" i="16"/>
  <c r="R28" i="16"/>
  <c r="Q28" i="16"/>
  <c r="P28" i="16"/>
  <c r="O28" i="16"/>
  <c r="N28" i="16"/>
  <c r="M28" i="16"/>
  <c r="L28" i="16"/>
  <c r="C45" i="6"/>
  <c r="C34" i="6"/>
  <c r="D23" i="7"/>
  <c r="H34" i="7" l="1"/>
  <c r="H33" i="7"/>
  <c r="O42" i="8"/>
  <c r="P42" i="8"/>
  <c r="Q42" i="8"/>
  <c r="R42" i="8"/>
  <c r="S42" i="8"/>
  <c r="T42" i="8"/>
  <c r="U42" i="8"/>
  <c r="V42" i="8"/>
  <c r="W42" i="8"/>
  <c r="X42" i="8"/>
  <c r="N42" i="8"/>
  <c r="C7" i="6"/>
  <c r="C18" i="6"/>
  <c r="C44" i="6"/>
  <c r="C43" i="6"/>
  <c r="C42" i="6"/>
  <c r="C41" i="6"/>
  <c r="C40" i="6"/>
  <c r="C39" i="6"/>
  <c r="C38" i="6"/>
  <c r="C37" i="6"/>
  <c r="C36" i="6"/>
  <c r="C35" i="6"/>
  <c r="C26" i="6"/>
  <c r="C19" i="6"/>
  <c r="C8" i="6"/>
  <c r="S38" i="16" l="1"/>
  <c r="T38" i="16"/>
  <c r="L38" i="16"/>
  <c r="R38" i="16"/>
  <c r="M38" i="16"/>
  <c r="U38" i="16"/>
  <c r="O38" i="16"/>
  <c r="N38" i="16"/>
  <c r="V38" i="16"/>
  <c r="P38" i="16"/>
  <c r="Q38" i="16"/>
  <c r="I38" i="16" s="1"/>
  <c r="O46" i="16"/>
  <c r="N49" i="16"/>
  <c r="V49" i="16"/>
  <c r="R46" i="16"/>
  <c r="H13" i="16" s="1"/>
  <c r="P46" i="16"/>
  <c r="O49" i="16"/>
  <c r="S46" i="16"/>
  <c r="I13" i="16" s="1"/>
  <c r="R49" i="16"/>
  <c r="H23" i="16" s="1"/>
  <c r="Q46" i="16"/>
  <c r="I46" i="16" s="1"/>
  <c r="P49" i="16"/>
  <c r="Q49" i="16"/>
  <c r="L46" i="16"/>
  <c r="T46" i="16"/>
  <c r="S49" i="16"/>
  <c r="I23" i="16" s="1"/>
  <c r="N46" i="16"/>
  <c r="M49" i="16"/>
  <c r="M46" i="16"/>
  <c r="U46" i="16"/>
  <c r="L49" i="16"/>
  <c r="T49" i="16"/>
  <c r="V46" i="16"/>
  <c r="U49" i="16"/>
  <c r="C33" i="6"/>
  <c r="C25" i="6"/>
  <c r="F13" i="16" l="1"/>
  <c r="F46" i="16"/>
  <c r="J38" i="16"/>
  <c r="F38" i="16"/>
  <c r="H49" i="16"/>
  <c r="E23" i="16" s="1"/>
  <c r="K49" i="16"/>
  <c r="H46" i="16"/>
  <c r="E13" i="16" s="1"/>
  <c r="K46" i="16"/>
  <c r="J49" i="16"/>
  <c r="H38" i="16"/>
  <c r="G38" i="16" s="1"/>
  <c r="K38" i="16"/>
  <c r="I49" i="16"/>
  <c r="J46" i="16"/>
  <c r="C24" i="6"/>
  <c r="C9" i="6"/>
  <c r="C21" i="6"/>
  <c r="C10" i="6"/>
  <c r="C20" i="6"/>
  <c r="C28" i="6"/>
  <c r="C23" i="6"/>
  <c r="C32" i="6"/>
  <c r="C31" i="6"/>
  <c r="C29" i="6"/>
  <c r="C30" i="6"/>
  <c r="C27" i="6"/>
  <c r="C22" i="6"/>
  <c r="C11" i="6"/>
  <c r="C12" i="6"/>
  <c r="F45" i="8"/>
  <c r="F23" i="16" l="1"/>
  <c r="G23" i="16" s="1"/>
  <c r="F49" i="16"/>
  <c r="G49" i="16"/>
  <c r="M42" i="16"/>
  <c r="L41" i="16"/>
  <c r="P40" i="16"/>
  <c r="T42" i="16"/>
  <c r="S40" i="16"/>
  <c r="L47" i="16"/>
  <c r="U32" i="16"/>
  <c r="S45" i="16"/>
  <c r="V47" i="16"/>
  <c r="O47" i="16"/>
  <c r="L40" i="16"/>
  <c r="T41" i="16"/>
  <c r="Q40" i="16"/>
  <c r="U41" i="16"/>
  <c r="P41" i="16"/>
  <c r="T47" i="16"/>
  <c r="Q44" i="16"/>
  <c r="S48" i="16"/>
  <c r="I12" i="16" s="1"/>
  <c r="O32" i="16"/>
  <c r="R44" i="16"/>
  <c r="H22" i="16" s="1"/>
  <c r="S47" i="16"/>
  <c r="I18" i="16" s="1"/>
  <c r="S32" i="16"/>
  <c r="I14" i="16" s="1"/>
  <c r="V42" i="16"/>
  <c r="Q42" i="16"/>
  <c r="N42" i="16"/>
  <c r="Q48" i="16"/>
  <c r="M45" i="16"/>
  <c r="M47" i="16"/>
  <c r="Q32" i="16"/>
  <c r="O45" i="16"/>
  <c r="R47" i="16"/>
  <c r="H18" i="16" s="1"/>
  <c r="U48" i="16"/>
  <c r="U42" i="16"/>
  <c r="U47" i="16"/>
  <c r="U45" i="16"/>
  <c r="O44" i="16"/>
  <c r="O48" i="16"/>
  <c r="M40" i="16"/>
  <c r="V40" i="16"/>
  <c r="N40" i="16"/>
  <c r="Q41" i="16"/>
  <c r="M44" i="16"/>
  <c r="T48" i="16"/>
  <c r="R48" i="16"/>
  <c r="H12" i="16" s="1"/>
  <c r="L48" i="16"/>
  <c r="N32" i="16"/>
  <c r="L45" i="16"/>
  <c r="V45" i="16"/>
  <c r="L44" i="16"/>
  <c r="U40" i="16"/>
  <c r="P42" i="16"/>
  <c r="S41" i="16"/>
  <c r="S42" i="16"/>
  <c r="R40" i="16"/>
  <c r="L32" i="16"/>
  <c r="U44" i="16"/>
  <c r="V32" i="16"/>
  <c r="T45" i="16"/>
  <c r="Q47" i="16"/>
  <c r="I47" i="16" s="1"/>
  <c r="M48" i="16"/>
  <c r="Q45" i="16"/>
  <c r="R41" i="16"/>
  <c r="M41" i="16"/>
  <c r="O41" i="16"/>
  <c r="T32" i="16"/>
  <c r="R45" i="16"/>
  <c r="N44" i="16"/>
  <c r="P32" i="16"/>
  <c r="N45" i="16"/>
  <c r="N48" i="16"/>
  <c r="S44" i="16"/>
  <c r="I22" i="16" s="1"/>
  <c r="O42" i="16"/>
  <c r="V41" i="16"/>
  <c r="N41" i="16"/>
  <c r="O40" i="16"/>
  <c r="R42" i="16"/>
  <c r="T40" i="16"/>
  <c r="L42" i="16"/>
  <c r="M32" i="16"/>
  <c r="V44" i="16"/>
  <c r="N47" i="16"/>
  <c r="P44" i="16"/>
  <c r="P47" i="16"/>
  <c r="V48" i="16"/>
  <c r="T44" i="16"/>
  <c r="R32" i="16"/>
  <c r="H14" i="16" s="1"/>
  <c r="P45" i="16"/>
  <c r="P48" i="16"/>
  <c r="G46" i="16"/>
  <c r="G13" i="16"/>
  <c r="P31" i="16"/>
  <c r="V31" i="16"/>
  <c r="T31" i="16"/>
  <c r="L31" i="16"/>
  <c r="Q31" i="16"/>
  <c r="S31" i="16"/>
  <c r="N31" i="16"/>
  <c r="M31" i="16"/>
  <c r="O31" i="16"/>
  <c r="U31" i="16"/>
  <c r="R31" i="16"/>
  <c r="C13" i="6"/>
  <c r="G45" i="8"/>
  <c r="N39" i="16" l="1"/>
  <c r="U39" i="16"/>
  <c r="L39" i="16"/>
  <c r="V39" i="16"/>
  <c r="O39" i="16"/>
  <c r="M39" i="16"/>
  <c r="R39" i="16"/>
  <c r="P39" i="16"/>
  <c r="Q39" i="16"/>
  <c r="S39" i="16"/>
  <c r="T39" i="16"/>
  <c r="H48" i="16"/>
  <c r="E12" i="16" s="1"/>
  <c r="K48" i="16"/>
  <c r="I42" i="16"/>
  <c r="H41" i="16"/>
  <c r="K41" i="16"/>
  <c r="I41" i="16"/>
  <c r="J41" i="16"/>
  <c r="J44" i="16"/>
  <c r="F18" i="16"/>
  <c r="G18" i="16" s="1"/>
  <c r="G47" i="16"/>
  <c r="F47" i="16"/>
  <c r="I48" i="16"/>
  <c r="H47" i="16"/>
  <c r="E18" i="16" s="1"/>
  <c r="K47" i="16"/>
  <c r="J48" i="16"/>
  <c r="J40" i="16"/>
  <c r="I32" i="16"/>
  <c r="I44" i="16"/>
  <c r="J47" i="16"/>
  <c r="J45" i="16"/>
  <c r="H32" i="16"/>
  <c r="E14" i="16" s="1"/>
  <c r="K32" i="16"/>
  <c r="J42" i="16"/>
  <c r="I40" i="16"/>
  <c r="H42" i="16"/>
  <c r="K42" i="16"/>
  <c r="I45" i="16"/>
  <c r="H45" i="16"/>
  <c r="K45" i="16"/>
  <c r="H44" i="16"/>
  <c r="E22" i="16" s="1"/>
  <c r="K44" i="16"/>
  <c r="J32" i="16"/>
  <c r="H40" i="16"/>
  <c r="K40" i="16"/>
  <c r="I9" i="16"/>
  <c r="I16" i="16"/>
  <c r="H9" i="16"/>
  <c r="H16" i="16"/>
  <c r="J31" i="16"/>
  <c r="I31" i="16"/>
  <c r="K31" i="16"/>
  <c r="H31" i="16"/>
  <c r="E16" i="16" s="1"/>
  <c r="C14" i="6"/>
  <c r="T51" i="16" l="1"/>
  <c r="V51" i="16"/>
  <c r="J39" i="16"/>
  <c r="F42" i="16"/>
  <c r="G42" i="16"/>
  <c r="I39" i="16"/>
  <c r="M51" i="16"/>
  <c r="F45" i="16"/>
  <c r="G45" i="16"/>
  <c r="F22" i="16"/>
  <c r="G22" i="16" s="1"/>
  <c r="F44" i="16"/>
  <c r="G44" i="16"/>
  <c r="P51" i="16"/>
  <c r="N51" i="16"/>
  <c r="J51" i="16" s="1"/>
  <c r="F14" i="16"/>
  <c r="G14" i="16" s="1"/>
  <c r="F32" i="16"/>
  <c r="G32" i="16"/>
  <c r="F40" i="16"/>
  <c r="G40" i="16"/>
  <c r="O51" i="16"/>
  <c r="S51" i="16"/>
  <c r="I10" i="16" s="1"/>
  <c r="R51" i="16"/>
  <c r="H10" i="16" s="1"/>
  <c r="L51" i="16"/>
  <c r="H39" i="16"/>
  <c r="K39" i="16"/>
  <c r="F41" i="16"/>
  <c r="G41" i="16"/>
  <c r="Q51" i="16"/>
  <c r="I51" i="16" s="1"/>
  <c r="F12" i="16"/>
  <c r="G12" i="16" s="1"/>
  <c r="G48" i="16"/>
  <c r="F48" i="16"/>
  <c r="U51" i="16"/>
  <c r="F31" i="16"/>
  <c r="F16" i="16"/>
  <c r="E9" i="16"/>
  <c r="F9" i="16"/>
  <c r="G31" i="16"/>
  <c r="C15" i="6"/>
  <c r="V43" i="16" l="1"/>
  <c r="L43" i="16"/>
  <c r="Q43" i="16"/>
  <c r="U43" i="16"/>
  <c r="G39" i="16"/>
  <c r="F39" i="16"/>
  <c r="F10" i="16"/>
  <c r="F51" i="16"/>
  <c r="M43" i="16"/>
  <c r="P43" i="16"/>
  <c r="N43" i="16"/>
  <c r="S43" i="16"/>
  <c r="R43" i="16"/>
  <c r="H51" i="16"/>
  <c r="E10" i="16" s="1"/>
  <c r="K51" i="16"/>
  <c r="O43" i="16"/>
  <c r="P51" i="8"/>
  <c r="U96" i="8"/>
  <c r="Q76" i="8"/>
  <c r="O64" i="8"/>
  <c r="R33" i="16"/>
  <c r="H19" i="16" s="1"/>
  <c r="R64" i="8"/>
  <c r="V74" i="8"/>
  <c r="N58" i="8"/>
  <c r="S102" i="8"/>
  <c r="P50" i="8"/>
  <c r="Q105" i="8"/>
  <c r="W98" i="8"/>
  <c r="X58" i="8"/>
  <c r="T43" i="16"/>
  <c r="V82" i="8"/>
  <c r="Q79" i="8"/>
  <c r="W61" i="8"/>
  <c r="M36" i="16"/>
  <c r="O89" i="8"/>
  <c r="V80" i="8"/>
  <c r="X111" i="8"/>
  <c r="O50" i="16"/>
  <c r="S37" i="16"/>
  <c r="I15" i="16" s="1"/>
  <c r="S81" i="8"/>
  <c r="O99" i="8"/>
  <c r="S88" i="8"/>
  <c r="X49" i="8"/>
  <c r="N95" i="8"/>
  <c r="X55" i="8"/>
  <c r="X94" i="8"/>
  <c r="G16" i="16"/>
  <c r="G9" i="16"/>
  <c r="C16" i="6"/>
  <c r="S76" i="8" s="1"/>
  <c r="C17" i="6"/>
  <c r="W109" i="8" s="1"/>
  <c r="W102" i="8" l="1"/>
  <c r="U90" i="8"/>
  <c r="Q92" i="8"/>
  <c r="U69" i="8"/>
  <c r="Q75" i="8"/>
  <c r="O48" i="8"/>
  <c r="S56" i="8"/>
  <c r="X62" i="8"/>
  <c r="O88" i="8"/>
  <c r="O84" i="8"/>
  <c r="U87" i="8"/>
  <c r="N74" i="8"/>
  <c r="O92" i="8"/>
  <c r="T105" i="8"/>
  <c r="X98" i="8"/>
  <c r="R96" i="8"/>
  <c r="X90" i="8"/>
  <c r="T54" i="8"/>
  <c r="H26" i="8" s="1"/>
  <c r="T60" i="8"/>
  <c r="T78" i="8"/>
  <c r="H24" i="8" s="1"/>
  <c r="T106" i="8"/>
  <c r="O72" i="8"/>
  <c r="T113" i="8"/>
  <c r="T90" i="8"/>
  <c r="V62" i="8"/>
  <c r="W66" i="8"/>
  <c r="X56" i="8"/>
  <c r="N78" i="8"/>
  <c r="X46" i="8"/>
  <c r="Q96" i="8"/>
  <c r="T75" i="8"/>
  <c r="N73" i="8"/>
  <c r="P62" i="8"/>
  <c r="N67" i="8"/>
  <c r="U113" i="8"/>
  <c r="W87" i="8"/>
  <c r="T70" i="8"/>
  <c r="W107" i="8"/>
  <c r="W73" i="8"/>
  <c r="Q107" i="8"/>
  <c r="S95" i="8"/>
  <c r="R62" i="8"/>
  <c r="S82" i="8"/>
  <c r="V36" i="16"/>
  <c r="V94" i="8"/>
  <c r="T86" i="8"/>
  <c r="S59" i="8"/>
  <c r="O101" i="8"/>
  <c r="U86" i="8"/>
  <c r="U76" i="8"/>
  <c r="P67" i="8"/>
  <c r="Q102" i="8"/>
  <c r="U61" i="8"/>
  <c r="I31" i="8" s="1"/>
  <c r="Q59" i="8"/>
  <c r="Q52" i="8"/>
  <c r="P91" i="8"/>
  <c r="S96" i="8"/>
  <c r="Q49" i="8"/>
  <c r="U51" i="8"/>
  <c r="S50" i="8"/>
  <c r="N91" i="8"/>
  <c r="P65" i="8"/>
  <c r="S107" i="8"/>
  <c r="W68" i="8"/>
  <c r="T85" i="8"/>
  <c r="W51" i="8"/>
  <c r="O93" i="8"/>
  <c r="S111" i="8"/>
  <c r="X51" i="8"/>
  <c r="S97" i="8"/>
  <c r="X59" i="8"/>
  <c r="P81" i="8"/>
  <c r="N85" i="8"/>
  <c r="T69" i="8"/>
  <c r="V103" i="8"/>
  <c r="P90" i="8"/>
  <c r="P88" i="8"/>
  <c r="R113" i="8"/>
  <c r="O75" i="8"/>
  <c r="T37" i="16"/>
  <c r="R52" i="8"/>
  <c r="P46" i="8"/>
  <c r="X50" i="8"/>
  <c r="P76" i="8"/>
  <c r="X91" i="8"/>
  <c r="P103" i="8"/>
  <c r="N52" i="8"/>
  <c r="U105" i="8"/>
  <c r="S70" i="8"/>
  <c r="P64" i="8"/>
  <c r="P95" i="8"/>
  <c r="Q100" i="8"/>
  <c r="N72" i="8"/>
  <c r="N65" i="8"/>
  <c r="X83" i="8"/>
  <c r="P82" i="8"/>
  <c r="T57" i="8"/>
  <c r="N108" i="8"/>
  <c r="U46" i="8"/>
  <c r="R70" i="8"/>
  <c r="O71" i="8"/>
  <c r="T49" i="8"/>
  <c r="S94" i="8"/>
  <c r="Q80" i="8"/>
  <c r="V113" i="8"/>
  <c r="N64" i="8"/>
  <c r="V87" i="8"/>
  <c r="U60" i="8"/>
  <c r="W69" i="8"/>
  <c r="P74" i="8"/>
  <c r="T88" i="8"/>
  <c r="N101" i="8"/>
  <c r="N51" i="8"/>
  <c r="O56" i="8"/>
  <c r="R78" i="8"/>
  <c r="V93" i="8"/>
  <c r="X81" i="8"/>
  <c r="N110" i="8"/>
  <c r="T63" i="8"/>
  <c r="X66" i="8"/>
  <c r="W62" i="8"/>
  <c r="S55" i="8"/>
  <c r="N54" i="8"/>
  <c r="Q50" i="8"/>
  <c r="Q97" i="8"/>
  <c r="X61" i="8"/>
  <c r="U59" i="8"/>
  <c r="I30" i="8" s="1"/>
  <c r="O79" i="8"/>
  <c r="S91" i="8"/>
  <c r="S89" i="8"/>
  <c r="R47" i="8"/>
  <c r="X73" i="8"/>
  <c r="Q109" i="8"/>
  <c r="U107" i="8"/>
  <c r="U75" i="8"/>
  <c r="W77" i="8"/>
  <c r="U67" i="8"/>
  <c r="Q104" i="8"/>
  <c r="Q72" i="8"/>
  <c r="N98" i="8"/>
  <c r="R86" i="8"/>
  <c r="N68" i="8"/>
  <c r="S101" i="8"/>
  <c r="N55" i="8"/>
  <c r="Q83" i="8"/>
  <c r="R99" i="8"/>
  <c r="T33" i="16"/>
  <c r="N104" i="8"/>
  <c r="U63" i="8"/>
  <c r="Q87" i="8"/>
  <c r="U103" i="8"/>
  <c r="I38" i="8" s="1"/>
  <c r="S75" i="8"/>
  <c r="K75" i="8" s="1"/>
  <c r="V50" i="8"/>
  <c r="V86" i="8"/>
  <c r="V88" i="8"/>
  <c r="P52" i="8"/>
  <c r="U99" i="8"/>
  <c r="W84" i="8"/>
  <c r="Q99" i="8"/>
  <c r="Q89" i="8"/>
  <c r="V50" i="16"/>
  <c r="W88" i="8"/>
  <c r="O103" i="8"/>
  <c r="X108" i="8"/>
  <c r="N99" i="8"/>
  <c r="S57" i="8"/>
  <c r="S93" i="8"/>
  <c r="Q82" i="8"/>
  <c r="X89" i="8"/>
  <c r="R59" i="8"/>
  <c r="R91" i="8"/>
  <c r="V75" i="8"/>
  <c r="O104" i="8"/>
  <c r="Q50" i="16"/>
  <c r="N37" i="16"/>
  <c r="V33" i="16"/>
  <c r="T99" i="8"/>
  <c r="H33" i="8" s="1"/>
  <c r="X97" i="8"/>
  <c r="O86" i="8"/>
  <c r="U92" i="8"/>
  <c r="T58" i="8"/>
  <c r="S106" i="8"/>
  <c r="N57" i="8"/>
  <c r="W94" i="8"/>
  <c r="Q60" i="8"/>
  <c r="Q37" i="16"/>
  <c r="N96" i="8"/>
  <c r="L35" i="16"/>
  <c r="N53" i="8"/>
  <c r="P35" i="16"/>
  <c r="O34" i="16"/>
  <c r="U108" i="8"/>
  <c r="R93" i="8"/>
  <c r="S98" i="8"/>
  <c r="N70" i="8"/>
  <c r="G51" i="16"/>
  <c r="N48" i="8"/>
  <c r="P96" i="8"/>
  <c r="W74" i="8"/>
  <c r="O68" i="8"/>
  <c r="N69" i="8"/>
  <c r="U79" i="8"/>
  <c r="X53" i="8"/>
  <c r="R49" i="8"/>
  <c r="W91" i="8"/>
  <c r="X104" i="8"/>
  <c r="N59" i="8"/>
  <c r="N35" i="16"/>
  <c r="R50" i="16"/>
  <c r="H20" i="16" s="1"/>
  <c r="W108" i="8"/>
  <c r="X79" i="8"/>
  <c r="U97" i="8"/>
  <c r="T47" i="8"/>
  <c r="O58" i="8"/>
  <c r="J58" i="8" s="1"/>
  <c r="Q73" i="8"/>
  <c r="T108" i="8"/>
  <c r="T96" i="8"/>
  <c r="R65" i="8"/>
  <c r="O98" i="8"/>
  <c r="Q51" i="8"/>
  <c r="U81" i="8"/>
  <c r="W113" i="8"/>
  <c r="T110" i="8"/>
  <c r="H18" i="8" s="1"/>
  <c r="W48" i="8"/>
  <c r="R69" i="8"/>
  <c r="W106" i="8"/>
  <c r="O57" i="8"/>
  <c r="O105" i="8"/>
  <c r="O55" i="8"/>
  <c r="V97" i="8"/>
  <c r="W50" i="8"/>
  <c r="N81" i="8"/>
  <c r="S110" i="8"/>
  <c r="Q68" i="8"/>
  <c r="N111" i="8"/>
  <c r="U78" i="8"/>
  <c r="I24" i="8" s="1"/>
  <c r="O106" i="8"/>
  <c r="N105" i="8"/>
  <c r="O47" i="8"/>
  <c r="N86" i="8"/>
  <c r="Q66" i="8"/>
  <c r="S103" i="8"/>
  <c r="W81" i="8"/>
  <c r="X71" i="8"/>
  <c r="N66" i="8"/>
  <c r="U73" i="8"/>
  <c r="I22" i="8" s="1"/>
  <c r="V65" i="8"/>
  <c r="N60" i="8"/>
  <c r="P113" i="8"/>
  <c r="R95" i="8"/>
  <c r="V78" i="8"/>
  <c r="V90" i="8"/>
  <c r="O70" i="8"/>
  <c r="W83" i="8"/>
  <c r="W46" i="8"/>
  <c r="R88" i="8"/>
  <c r="T97" i="8"/>
  <c r="V52" i="8"/>
  <c r="P89" i="8"/>
  <c r="X78" i="8"/>
  <c r="R50" i="8"/>
  <c r="L50" i="8" s="1"/>
  <c r="O54" i="8"/>
  <c r="V55" i="8"/>
  <c r="L33" i="16"/>
  <c r="O90" i="8"/>
  <c r="T89" i="8"/>
  <c r="W49" i="8"/>
  <c r="V67" i="8"/>
  <c r="U88" i="8"/>
  <c r="U53" i="8"/>
  <c r="O109" i="8"/>
  <c r="U34" i="16"/>
  <c r="W96" i="8"/>
  <c r="P36" i="16"/>
  <c r="X54" i="8"/>
  <c r="P84" i="8"/>
  <c r="T84" i="8"/>
  <c r="H15" i="8" s="1"/>
  <c r="O61" i="8"/>
  <c r="V60" i="8"/>
  <c r="W110" i="8"/>
  <c r="T56" i="8"/>
  <c r="H20" i="8" s="1"/>
  <c r="W76" i="8"/>
  <c r="P49" i="8"/>
  <c r="L49" i="8" s="1"/>
  <c r="R108" i="8"/>
  <c r="V57" i="8"/>
  <c r="X63" i="8"/>
  <c r="N50" i="8"/>
  <c r="Q69" i="8"/>
  <c r="N33" i="16"/>
  <c r="S51" i="8"/>
  <c r="X64" i="8"/>
  <c r="U35" i="16"/>
  <c r="R46" i="8"/>
  <c r="W89" i="8"/>
  <c r="U98" i="8"/>
  <c r="W47" i="8"/>
  <c r="V59" i="8"/>
  <c r="R100" i="8"/>
  <c r="O66" i="8"/>
  <c r="T98" i="8"/>
  <c r="P73" i="8"/>
  <c r="N90" i="8"/>
  <c r="U36" i="16"/>
  <c r="S99" i="8"/>
  <c r="K99" i="8" s="1"/>
  <c r="R34" i="16"/>
  <c r="H21" i="16" s="1"/>
  <c r="U104" i="8"/>
  <c r="U85" i="8"/>
  <c r="V104" i="8"/>
  <c r="V91" i="8"/>
  <c r="X68" i="8"/>
  <c r="N94" i="8"/>
  <c r="V111" i="8"/>
  <c r="W103" i="8"/>
  <c r="Q70" i="8"/>
  <c r="Q57" i="8"/>
  <c r="Q53" i="8"/>
  <c r="S58" i="8"/>
  <c r="X93" i="8"/>
  <c r="T50" i="16"/>
  <c r="S71" i="8"/>
  <c r="T77" i="8"/>
  <c r="H17" i="8" s="1"/>
  <c r="P58" i="8"/>
  <c r="W99" i="8"/>
  <c r="W111" i="8"/>
  <c r="N49" i="8"/>
  <c r="T65" i="8"/>
  <c r="T34" i="16"/>
  <c r="S47" i="8"/>
  <c r="P109" i="8"/>
  <c r="V109" i="8"/>
  <c r="V51" i="8"/>
  <c r="O69" i="8"/>
  <c r="W79" i="8"/>
  <c r="S87" i="8"/>
  <c r="P104" i="8"/>
  <c r="T103" i="8"/>
  <c r="H38" i="8" s="1"/>
  <c r="S63" i="8"/>
  <c r="K63" i="8" s="1"/>
  <c r="U33" i="16"/>
  <c r="N34" i="16"/>
  <c r="P111" i="8"/>
  <c r="W80" i="8"/>
  <c r="S80" i="8"/>
  <c r="N83" i="8"/>
  <c r="Q46" i="8"/>
  <c r="V110" i="8"/>
  <c r="W86" i="8"/>
  <c r="Q90" i="8"/>
  <c r="O77" i="8"/>
  <c r="W67" i="8"/>
  <c r="S65" i="8"/>
  <c r="O108" i="8"/>
  <c r="U82" i="8"/>
  <c r="N97" i="8"/>
  <c r="O94" i="8"/>
  <c r="W60" i="8"/>
  <c r="X72" i="8"/>
  <c r="W58" i="8"/>
  <c r="S48" i="8"/>
  <c r="S68" i="8"/>
  <c r="W53" i="8"/>
  <c r="O91" i="8"/>
  <c r="X107" i="8"/>
  <c r="X70" i="8"/>
  <c r="R55" i="8"/>
  <c r="X85" i="8"/>
  <c r="Q93" i="8"/>
  <c r="N84" i="8"/>
  <c r="S52" i="8"/>
  <c r="U101" i="8"/>
  <c r="I12" i="8" s="1"/>
  <c r="P70" i="8"/>
  <c r="R71" i="8"/>
  <c r="X75" i="8"/>
  <c r="S78" i="8"/>
  <c r="K78" i="8" s="1"/>
  <c r="Q81" i="8"/>
  <c r="P71" i="8"/>
  <c r="V99" i="8"/>
  <c r="T72" i="8"/>
  <c r="T74" i="8"/>
  <c r="H34" i="8" s="1"/>
  <c r="P85" i="8"/>
  <c r="Q108" i="8"/>
  <c r="N107" i="8"/>
  <c r="P54" i="8"/>
  <c r="V96" i="8"/>
  <c r="P75" i="8"/>
  <c r="O46" i="8"/>
  <c r="O95" i="8"/>
  <c r="J95" i="8" s="1"/>
  <c r="X103" i="8"/>
  <c r="W57" i="8"/>
  <c r="P57" i="8"/>
  <c r="G10" i="16"/>
  <c r="R83" i="8"/>
  <c r="T111" i="8"/>
  <c r="P72" i="8"/>
  <c r="Q34" i="16"/>
  <c r="V34" i="16"/>
  <c r="X86" i="8"/>
  <c r="U47" i="8"/>
  <c r="R58" i="8"/>
  <c r="V66" i="8"/>
  <c r="V76" i="8"/>
  <c r="W85" i="8"/>
  <c r="N109" i="8"/>
  <c r="S66" i="8"/>
  <c r="P94" i="8"/>
  <c r="P97" i="8"/>
  <c r="N92" i="8"/>
  <c r="P61" i="8"/>
  <c r="O81" i="8"/>
  <c r="Q67" i="8"/>
  <c r="P80" i="8"/>
  <c r="I43" i="16"/>
  <c r="U100" i="8"/>
  <c r="I27" i="8" s="1"/>
  <c r="T92" i="8"/>
  <c r="T76" i="8"/>
  <c r="K76" i="8" s="1"/>
  <c r="O96" i="8"/>
  <c r="L34" i="16"/>
  <c r="S74" i="8"/>
  <c r="R101" i="8"/>
  <c r="S90" i="8"/>
  <c r="K90" i="8" s="1"/>
  <c r="M37" i="16"/>
  <c r="K88" i="8"/>
  <c r="W92" i="8"/>
  <c r="T101" i="8"/>
  <c r="W105" i="8"/>
  <c r="U106" i="8"/>
  <c r="U110" i="8"/>
  <c r="I18" i="8" s="1"/>
  <c r="Q77" i="8"/>
  <c r="V49" i="8"/>
  <c r="X109" i="8"/>
  <c r="T61" i="8"/>
  <c r="H31" i="8" s="1"/>
  <c r="U50" i="8"/>
  <c r="S84" i="8"/>
  <c r="Q78" i="8"/>
  <c r="N75" i="8"/>
  <c r="Q61" i="8"/>
  <c r="X67" i="8"/>
  <c r="X99" i="8"/>
  <c r="V37" i="16"/>
  <c r="Q62" i="8"/>
  <c r="O85" i="8"/>
  <c r="W100" i="8"/>
  <c r="S112" i="8"/>
  <c r="O73" i="8"/>
  <c r="T100" i="8"/>
  <c r="H27" i="8" s="1"/>
  <c r="S100" i="8"/>
  <c r="K100" i="8" s="1"/>
  <c r="O76" i="8"/>
  <c r="P101" i="8"/>
  <c r="T64" i="8"/>
  <c r="V46" i="8"/>
  <c r="T66" i="8"/>
  <c r="R54" i="8"/>
  <c r="R79" i="8"/>
  <c r="O36" i="16"/>
  <c r="T52" i="8"/>
  <c r="X113" i="8"/>
  <c r="R76" i="8"/>
  <c r="X76" i="8"/>
  <c r="P47" i="8"/>
  <c r="R80" i="8"/>
  <c r="Q63" i="8"/>
  <c r="X110" i="8"/>
  <c r="X52" i="8"/>
  <c r="Q103" i="8"/>
  <c r="U65" i="8"/>
  <c r="P63" i="8"/>
  <c r="P78" i="8"/>
  <c r="S104" i="8"/>
  <c r="R112" i="8"/>
  <c r="V54" i="8"/>
  <c r="V107" i="8"/>
  <c r="O111" i="8"/>
  <c r="R53" i="8"/>
  <c r="T109" i="8"/>
  <c r="Q113" i="8"/>
  <c r="U71" i="8"/>
  <c r="P99" i="8"/>
  <c r="R74" i="8"/>
  <c r="S54" i="8"/>
  <c r="K54" i="8" s="1"/>
  <c r="O78" i="8"/>
  <c r="R103" i="8"/>
  <c r="S72" i="8"/>
  <c r="P34" i="16"/>
  <c r="P110" i="8"/>
  <c r="U91" i="8"/>
  <c r="X87" i="8"/>
  <c r="S108" i="8"/>
  <c r="K108" i="8" s="1"/>
  <c r="S49" i="8"/>
  <c r="X65" i="8"/>
  <c r="U72" i="8"/>
  <c r="R104" i="8"/>
  <c r="O33" i="16"/>
  <c r="R111" i="8"/>
  <c r="N36" i="16"/>
  <c r="J36" i="16" s="1"/>
  <c r="L37" i="16"/>
  <c r="V112" i="8"/>
  <c r="X95" i="8"/>
  <c r="T79" i="8"/>
  <c r="P59" i="8"/>
  <c r="W93" i="8"/>
  <c r="V106" i="8"/>
  <c r="S53" i="8"/>
  <c r="R81" i="8"/>
  <c r="R56" i="8"/>
  <c r="M33" i="16"/>
  <c r="W90" i="8"/>
  <c r="W55" i="8"/>
  <c r="V102" i="8"/>
  <c r="X112" i="8"/>
  <c r="Q48" i="8"/>
  <c r="L36" i="16"/>
  <c r="N80" i="8"/>
  <c r="V53" i="8"/>
  <c r="S77" i="8"/>
  <c r="S62" i="8"/>
  <c r="U54" i="8"/>
  <c r="I26" i="8" s="1"/>
  <c r="U102" i="8"/>
  <c r="I19" i="8" s="1"/>
  <c r="N50" i="16"/>
  <c r="N76" i="8"/>
  <c r="O67" i="8"/>
  <c r="X100" i="8"/>
  <c r="W64" i="8"/>
  <c r="R82" i="8"/>
  <c r="U55" i="8"/>
  <c r="I11" i="8" s="1"/>
  <c r="N62" i="8"/>
  <c r="T51" i="8"/>
  <c r="R94" i="8"/>
  <c r="V81" i="8"/>
  <c r="W97" i="8"/>
  <c r="R36" i="16"/>
  <c r="H17" i="16" s="1"/>
  <c r="T55" i="8"/>
  <c r="V48" i="8"/>
  <c r="O53" i="8"/>
  <c r="Q86" i="8"/>
  <c r="L51" i="8"/>
  <c r="X105" i="8"/>
  <c r="T107" i="8"/>
  <c r="T46" i="8"/>
  <c r="V61" i="8"/>
  <c r="W78" i="8"/>
  <c r="R85" i="8"/>
  <c r="V85" i="8"/>
  <c r="N82" i="8"/>
  <c r="Q91" i="8"/>
  <c r="Q47" i="8"/>
  <c r="V68" i="8"/>
  <c r="R90" i="8"/>
  <c r="U66" i="8"/>
  <c r="X48" i="8"/>
  <c r="X92" i="8"/>
  <c r="P50" i="16"/>
  <c r="V73" i="8"/>
  <c r="P86" i="8"/>
  <c r="L86" i="8" s="1"/>
  <c r="R37" i="16"/>
  <c r="H15" i="16" s="1"/>
  <c r="T68" i="8"/>
  <c r="H35" i="8" s="1"/>
  <c r="W71" i="8"/>
  <c r="T112" i="8"/>
  <c r="Q36" i="16"/>
  <c r="W59" i="8"/>
  <c r="V35" i="16"/>
  <c r="P33" i="16"/>
  <c r="U68" i="8"/>
  <c r="R84" i="8"/>
  <c r="T102" i="8"/>
  <c r="H19" i="8" s="1"/>
  <c r="W82" i="8"/>
  <c r="T50" i="8"/>
  <c r="S113" i="8"/>
  <c r="K113" i="8" s="1"/>
  <c r="V56" i="8"/>
  <c r="J43" i="16"/>
  <c r="P108" i="8"/>
  <c r="L108" i="8" s="1"/>
  <c r="Q55" i="8"/>
  <c r="S105" i="8"/>
  <c r="K105" i="8" s="1"/>
  <c r="N47" i="8"/>
  <c r="Q110" i="8"/>
  <c r="N106" i="8"/>
  <c r="U111" i="8"/>
  <c r="N71" i="8"/>
  <c r="T87" i="8"/>
  <c r="H10" i="8" s="1"/>
  <c r="R72" i="8"/>
  <c r="V71" i="8"/>
  <c r="N89" i="8"/>
  <c r="X96" i="8"/>
  <c r="S60" i="8"/>
  <c r="K60" i="8" s="1"/>
  <c r="P100" i="8"/>
  <c r="L100" i="8" s="1"/>
  <c r="X84" i="8"/>
  <c r="W54" i="8"/>
  <c r="T91" i="8"/>
  <c r="V58" i="8"/>
  <c r="S33" i="16"/>
  <c r="I19" i="16" s="1"/>
  <c r="P83" i="8"/>
  <c r="L83" i="8" s="1"/>
  <c r="Q98" i="8"/>
  <c r="S92" i="8"/>
  <c r="K92" i="8" s="1"/>
  <c r="X80" i="8"/>
  <c r="R107" i="8"/>
  <c r="W70" i="8"/>
  <c r="T71" i="8"/>
  <c r="U64" i="8"/>
  <c r="P112" i="8"/>
  <c r="R109" i="8"/>
  <c r="L50" i="16"/>
  <c r="P102" i="8"/>
  <c r="S69" i="8"/>
  <c r="K69" i="8" s="1"/>
  <c r="Q64" i="8"/>
  <c r="Q112" i="8"/>
  <c r="T83" i="8"/>
  <c r="H29" i="8" s="1"/>
  <c r="R87" i="8"/>
  <c r="P37" i="16"/>
  <c r="S64" i="8"/>
  <c r="K64" i="8" s="1"/>
  <c r="H43" i="16"/>
  <c r="K43" i="16"/>
  <c r="X102" i="8"/>
  <c r="V98" i="8"/>
  <c r="X74" i="8"/>
  <c r="R57" i="8"/>
  <c r="V77" i="8"/>
  <c r="M35" i="16"/>
  <c r="O82" i="8"/>
  <c r="R51" i="8"/>
  <c r="S34" i="16"/>
  <c r="I21" i="16" s="1"/>
  <c r="O60" i="8"/>
  <c r="X77" i="8"/>
  <c r="T81" i="8"/>
  <c r="H21" i="8" s="1"/>
  <c r="U57" i="8"/>
  <c r="I33" i="8" s="1"/>
  <c r="X47" i="8"/>
  <c r="Q84" i="8"/>
  <c r="S46" i="8"/>
  <c r="K46" i="8" s="1"/>
  <c r="W65" i="8"/>
  <c r="P48" i="8"/>
  <c r="U95" i="8"/>
  <c r="V47" i="8"/>
  <c r="P87" i="8"/>
  <c r="L87" i="8" s="1"/>
  <c r="W56" i="8"/>
  <c r="O113" i="8"/>
  <c r="O102" i="8"/>
  <c r="V105" i="8"/>
  <c r="P68" i="8"/>
  <c r="P106" i="8"/>
  <c r="O83" i="8"/>
  <c r="N88" i="8"/>
  <c r="N93" i="8"/>
  <c r="O110" i="8"/>
  <c r="P60" i="8"/>
  <c r="W63" i="8"/>
  <c r="U80" i="8"/>
  <c r="I28" i="8" s="1"/>
  <c r="U62" i="8"/>
  <c r="U94" i="8"/>
  <c r="S50" i="16"/>
  <c r="I20" i="16" s="1"/>
  <c r="R110" i="8"/>
  <c r="R61" i="8"/>
  <c r="R102" i="8"/>
  <c r="Q74" i="8"/>
  <c r="N103" i="8"/>
  <c r="V101" i="8"/>
  <c r="R89" i="8"/>
  <c r="N113" i="8"/>
  <c r="Q56" i="8"/>
  <c r="R77" i="8"/>
  <c r="P53" i="8"/>
  <c r="L53" i="8" s="1"/>
  <c r="X60" i="8"/>
  <c r="U84" i="8"/>
  <c r="I15" i="8" s="1"/>
  <c r="W75" i="8"/>
  <c r="U109" i="8"/>
  <c r="I36" i="8" s="1"/>
  <c r="N87" i="8"/>
  <c r="V70" i="8"/>
  <c r="U50" i="16"/>
  <c r="S73" i="8"/>
  <c r="V69" i="8"/>
  <c r="W101" i="8"/>
  <c r="R75" i="8"/>
  <c r="W95" i="8"/>
  <c r="R97" i="8"/>
  <c r="X101" i="8"/>
  <c r="T62" i="8"/>
  <c r="P56" i="8"/>
  <c r="O62" i="8"/>
  <c r="R35" i="16"/>
  <c r="H11" i="16" s="1"/>
  <c r="V89" i="8"/>
  <c r="X57" i="8"/>
  <c r="M34" i="16"/>
  <c r="P66" i="8"/>
  <c r="L66" i="8" s="1"/>
  <c r="T104" i="8"/>
  <c r="Q58" i="8"/>
  <c r="S83" i="8"/>
  <c r="K83" i="8" s="1"/>
  <c r="Q94" i="8"/>
  <c r="O80" i="8"/>
  <c r="T73" i="8"/>
  <c r="H22" i="8" s="1"/>
  <c r="O97" i="8"/>
  <c r="V92" i="8"/>
  <c r="S67" i="8"/>
  <c r="N79" i="8"/>
  <c r="T48" i="8"/>
  <c r="H25" i="8" s="1"/>
  <c r="R60" i="8"/>
  <c r="U93" i="8"/>
  <c r="T94" i="8"/>
  <c r="U58" i="8"/>
  <c r="I16" i="8" s="1"/>
  <c r="S86" i="8"/>
  <c r="K86" i="8" s="1"/>
  <c r="R63" i="8"/>
  <c r="U89" i="8"/>
  <c r="T80" i="8"/>
  <c r="H28" i="8" s="1"/>
  <c r="Q65" i="8"/>
  <c r="P98" i="8"/>
  <c r="O63" i="8"/>
  <c r="O51" i="8"/>
  <c r="N100" i="8"/>
  <c r="Q88" i="8"/>
  <c r="O74" i="8"/>
  <c r="O59" i="8"/>
  <c r="T53" i="8"/>
  <c r="N46" i="8"/>
  <c r="X69" i="8"/>
  <c r="V83" i="8"/>
  <c r="V108" i="8"/>
  <c r="U74" i="8"/>
  <c r="I34" i="8" s="1"/>
  <c r="R66" i="8"/>
  <c r="X106" i="8"/>
  <c r="P93" i="8"/>
  <c r="L93" i="8" s="1"/>
  <c r="S79" i="8"/>
  <c r="K79" i="8" s="1"/>
  <c r="V72" i="8"/>
  <c r="N112" i="8"/>
  <c r="Q95" i="8"/>
  <c r="O35" i="16"/>
  <c r="V95" i="8"/>
  <c r="M95" i="8" s="1"/>
  <c r="R68" i="8"/>
  <c r="W52" i="8"/>
  <c r="P77" i="8"/>
  <c r="Q85" i="8"/>
  <c r="V63" i="8"/>
  <c r="N63" i="8"/>
  <c r="O87" i="8"/>
  <c r="W112" i="8"/>
  <c r="T67" i="8"/>
  <c r="H12" i="8" s="1"/>
  <c r="O100" i="8"/>
  <c r="P92" i="8"/>
  <c r="T93" i="8"/>
  <c r="R105" i="8"/>
  <c r="P69" i="8"/>
  <c r="L69" i="8" s="1"/>
  <c r="N61" i="8"/>
  <c r="S61" i="8"/>
  <c r="K61" i="8" s="1"/>
  <c r="O49" i="8"/>
  <c r="Q111" i="8"/>
  <c r="T82" i="8"/>
  <c r="X82" i="8"/>
  <c r="W72" i="8"/>
  <c r="Q33" i="16"/>
  <c r="I33" i="16" s="1"/>
  <c r="O65" i="8"/>
  <c r="U83" i="8"/>
  <c r="I29" i="8" s="1"/>
  <c r="X88" i="8"/>
  <c r="O52" i="8"/>
  <c r="R106" i="8"/>
  <c r="V64" i="8"/>
  <c r="U37" i="16"/>
  <c r="N77" i="8"/>
  <c r="U70" i="8"/>
  <c r="O112" i="8"/>
  <c r="Q101" i="8"/>
  <c r="T95" i="8"/>
  <c r="Q71" i="8"/>
  <c r="T35" i="16"/>
  <c r="V100" i="8"/>
  <c r="P105" i="8"/>
  <c r="L105" i="8" s="1"/>
  <c r="O37" i="16"/>
  <c r="W104" i="8"/>
  <c r="R48" i="8"/>
  <c r="U49" i="8"/>
  <c r="S109" i="8"/>
  <c r="U52" i="8"/>
  <c r="I32" i="8" s="1"/>
  <c r="P107" i="8"/>
  <c r="L107" i="8" s="1"/>
  <c r="M50" i="16"/>
  <c r="S85" i="8"/>
  <c r="K85" i="8" s="1"/>
  <c r="R92" i="8"/>
  <c r="O107" i="8"/>
  <c r="Q106" i="8"/>
  <c r="T59" i="8"/>
  <c r="H30" i="8" s="1"/>
  <c r="T36" i="16"/>
  <c r="P79" i="8"/>
  <c r="L79" i="8" s="1"/>
  <c r="U56" i="8"/>
  <c r="I20" i="8" s="1"/>
  <c r="U77" i="8"/>
  <c r="I17" i="8" s="1"/>
  <c r="R67" i="8"/>
  <c r="V79" i="8"/>
  <c r="Q35" i="16"/>
  <c r="I35" i="16" s="1"/>
  <c r="R73" i="8"/>
  <c r="S35" i="16"/>
  <c r="I11" i="16" s="1"/>
  <c r="P55" i="8"/>
  <c r="L55" i="8" s="1"/>
  <c r="U112" i="8"/>
  <c r="N102" i="8"/>
  <c r="V84" i="8"/>
  <c r="R98" i="8"/>
  <c r="N56" i="8"/>
  <c r="O50" i="8"/>
  <c r="S36" i="16"/>
  <c r="I17" i="16" s="1"/>
  <c r="U48" i="8"/>
  <c r="I25" i="8" s="1"/>
  <c r="Q54" i="8"/>
  <c r="U45" i="8"/>
  <c r="I23" i="8" s="1"/>
  <c r="Q45" i="8"/>
  <c r="S45" i="8"/>
  <c r="V45" i="8"/>
  <c r="P45" i="8"/>
  <c r="R45" i="8"/>
  <c r="W45" i="8"/>
  <c r="X45" i="8"/>
  <c r="C52" i="6"/>
  <c r="T45" i="8"/>
  <c r="O45" i="8"/>
  <c r="N45" i="8"/>
  <c r="H76" i="8" l="1"/>
  <c r="H85" i="8"/>
  <c r="J61" i="8"/>
  <c r="E31" i="8" s="1"/>
  <c r="M61" i="8"/>
  <c r="K67" i="8"/>
  <c r="L102" i="8"/>
  <c r="J71" i="8"/>
  <c r="M71" i="8"/>
  <c r="K84" i="8"/>
  <c r="H90" i="8"/>
  <c r="F43" i="16"/>
  <c r="G43" i="16"/>
  <c r="K66" i="8"/>
  <c r="L85" i="8"/>
  <c r="J34" i="16"/>
  <c r="I37" i="8"/>
  <c r="L89" i="8"/>
  <c r="J111" i="8"/>
  <c r="M111" i="8"/>
  <c r="J70" i="8"/>
  <c r="M70" i="8"/>
  <c r="J96" i="8"/>
  <c r="M96" i="8"/>
  <c r="J54" i="8"/>
  <c r="E26" i="8" s="1"/>
  <c r="M54" i="8"/>
  <c r="L95" i="8"/>
  <c r="L88" i="8"/>
  <c r="J91" i="8"/>
  <c r="M91" i="8"/>
  <c r="J77" i="8"/>
  <c r="E17" i="8" s="1"/>
  <c r="M77" i="8"/>
  <c r="F19" i="16"/>
  <c r="F33" i="16"/>
  <c r="J63" i="8"/>
  <c r="M63" i="8"/>
  <c r="J100" i="8"/>
  <c r="E27" i="8" s="1"/>
  <c r="M100" i="8"/>
  <c r="H86" i="8"/>
  <c r="J93" i="8"/>
  <c r="M93" i="8"/>
  <c r="H64" i="8"/>
  <c r="H50" i="16"/>
  <c r="E20" i="16" s="1"/>
  <c r="K50" i="16"/>
  <c r="H92" i="8"/>
  <c r="J80" i="8"/>
  <c r="E28" i="8" s="1"/>
  <c r="M80" i="8"/>
  <c r="K49" i="8"/>
  <c r="L101" i="8"/>
  <c r="I13" i="8"/>
  <c r="L80" i="8"/>
  <c r="J109" i="8"/>
  <c r="M109" i="8"/>
  <c r="I34" i="16"/>
  <c r="L70" i="8"/>
  <c r="L58" i="8"/>
  <c r="K51" i="8"/>
  <c r="K103" i="8"/>
  <c r="K98" i="8"/>
  <c r="I37" i="16"/>
  <c r="K89" i="8"/>
  <c r="K55" i="8"/>
  <c r="J64" i="8"/>
  <c r="I64" i="8" s="1"/>
  <c r="M64" i="8"/>
  <c r="J108" i="8"/>
  <c r="M108" i="8"/>
  <c r="L64" i="8"/>
  <c r="L76" i="8"/>
  <c r="L90" i="8"/>
  <c r="K111" i="8"/>
  <c r="K50" i="8"/>
  <c r="J78" i="8"/>
  <c r="E24" i="8" s="1"/>
  <c r="M78" i="8"/>
  <c r="J74" i="8"/>
  <c r="E34" i="8" s="1"/>
  <c r="M74" i="8"/>
  <c r="J102" i="8"/>
  <c r="E19" i="8" s="1"/>
  <c r="M102" i="8"/>
  <c r="J113" i="8"/>
  <c r="I113" i="8" s="1"/>
  <c r="M113" i="8"/>
  <c r="J88" i="8"/>
  <c r="M88" i="8"/>
  <c r="H60" i="8"/>
  <c r="J106" i="8"/>
  <c r="M106" i="8"/>
  <c r="H113" i="8"/>
  <c r="J82" i="8"/>
  <c r="M82" i="8"/>
  <c r="J76" i="8"/>
  <c r="I76" i="8" s="1"/>
  <c r="M76" i="8"/>
  <c r="H36" i="16"/>
  <c r="E17" i="16" s="1"/>
  <c r="K36" i="16"/>
  <c r="H37" i="16"/>
  <c r="E15" i="16" s="1"/>
  <c r="K37" i="16"/>
  <c r="I108" i="8"/>
  <c r="H108" i="8"/>
  <c r="F26" i="8"/>
  <c r="I54" i="8"/>
  <c r="H54" i="8"/>
  <c r="H32" i="8"/>
  <c r="K74" i="8"/>
  <c r="L72" i="8"/>
  <c r="J97" i="8"/>
  <c r="E16" i="8" s="1"/>
  <c r="M97" i="8"/>
  <c r="H63" i="8"/>
  <c r="I63" i="8"/>
  <c r="L109" i="8"/>
  <c r="J33" i="16"/>
  <c r="L113" i="8"/>
  <c r="K110" i="8"/>
  <c r="J69" i="8"/>
  <c r="M69" i="8"/>
  <c r="K91" i="8"/>
  <c r="J51" i="8"/>
  <c r="M51" i="8"/>
  <c r="K102" i="8"/>
  <c r="L67" i="8"/>
  <c r="K82" i="8"/>
  <c r="H36" i="8"/>
  <c r="I10" i="8"/>
  <c r="L112" i="8"/>
  <c r="H13" i="8"/>
  <c r="I36" i="16"/>
  <c r="J50" i="16"/>
  <c r="K53" i="8"/>
  <c r="F27" i="8"/>
  <c r="G27" i="8" s="1"/>
  <c r="H100" i="8"/>
  <c r="I100" i="8"/>
  <c r="H34" i="16"/>
  <c r="E21" i="16" s="1"/>
  <c r="K34" i="16"/>
  <c r="L75" i="8"/>
  <c r="K52" i="8"/>
  <c r="K47" i="8"/>
  <c r="K71" i="8"/>
  <c r="H99" i="8"/>
  <c r="H33" i="16"/>
  <c r="E19" i="16" s="1"/>
  <c r="K33" i="16"/>
  <c r="J60" i="8"/>
  <c r="E36" i="8" s="1"/>
  <c r="M60" i="8"/>
  <c r="J86" i="8"/>
  <c r="I86" i="8" s="1"/>
  <c r="M86" i="8"/>
  <c r="J81" i="8"/>
  <c r="E21" i="8" s="1"/>
  <c r="M81" i="8"/>
  <c r="J35" i="16"/>
  <c r="H75" i="8"/>
  <c r="J55" i="8"/>
  <c r="M55" i="8"/>
  <c r="J101" i="8"/>
  <c r="M101" i="8"/>
  <c r="L82" i="8"/>
  <c r="L46" i="8"/>
  <c r="J67" i="8"/>
  <c r="E12" i="8" s="1"/>
  <c r="M67" i="8"/>
  <c r="J112" i="8"/>
  <c r="M112" i="8"/>
  <c r="J87" i="8"/>
  <c r="M87" i="8"/>
  <c r="K109" i="8"/>
  <c r="L92" i="8"/>
  <c r="L77" i="8"/>
  <c r="H79" i="8"/>
  <c r="J46" i="8"/>
  <c r="M46" i="8"/>
  <c r="L98" i="8"/>
  <c r="L106" i="8"/>
  <c r="J89" i="8"/>
  <c r="M89" i="8"/>
  <c r="J47" i="8"/>
  <c r="M47" i="8"/>
  <c r="J62" i="8"/>
  <c r="M62" i="8"/>
  <c r="L99" i="8"/>
  <c r="L61" i="8"/>
  <c r="L71" i="8"/>
  <c r="J84" i="8"/>
  <c r="E15" i="8" s="1"/>
  <c r="M84" i="8"/>
  <c r="K68" i="8"/>
  <c r="J83" i="8"/>
  <c r="E29" i="8" s="1"/>
  <c r="M83" i="8"/>
  <c r="L104" i="8"/>
  <c r="J94" i="8"/>
  <c r="M94" i="8"/>
  <c r="J50" i="8"/>
  <c r="M50" i="8"/>
  <c r="J59" i="8"/>
  <c r="E30" i="8" s="1"/>
  <c r="M59" i="8"/>
  <c r="J57" i="8"/>
  <c r="M57" i="8"/>
  <c r="J37" i="16"/>
  <c r="K93" i="8"/>
  <c r="K101" i="8"/>
  <c r="I14" i="8"/>
  <c r="K94" i="8"/>
  <c r="K70" i="8"/>
  <c r="J85" i="8"/>
  <c r="I85" i="8" s="1"/>
  <c r="M85" i="8"/>
  <c r="H37" i="8"/>
  <c r="K96" i="8"/>
  <c r="K95" i="8"/>
  <c r="L62" i="8"/>
  <c r="J103" i="8"/>
  <c r="E38" i="8" s="1"/>
  <c r="M103" i="8"/>
  <c r="L68" i="8"/>
  <c r="L48" i="8"/>
  <c r="H105" i="8"/>
  <c r="L110" i="8"/>
  <c r="K104" i="8"/>
  <c r="H88" i="8"/>
  <c r="I88" i="8"/>
  <c r="J92" i="8"/>
  <c r="I92" i="8" s="1"/>
  <c r="M92" i="8"/>
  <c r="L54" i="8"/>
  <c r="K48" i="8"/>
  <c r="K65" i="8"/>
  <c r="K80" i="8"/>
  <c r="K87" i="8"/>
  <c r="J90" i="8"/>
  <c r="I90" i="8" s="1"/>
  <c r="M90" i="8"/>
  <c r="J105" i="8"/>
  <c r="I105" i="8" s="1"/>
  <c r="M105" i="8"/>
  <c r="L96" i="8"/>
  <c r="K106" i="8"/>
  <c r="F14" i="8" s="1"/>
  <c r="I50" i="16"/>
  <c r="K57" i="8"/>
  <c r="J68" i="8"/>
  <c r="E35" i="8" s="1"/>
  <c r="M68" i="8"/>
  <c r="J110" i="8"/>
  <c r="E18" i="8" s="1"/>
  <c r="M110" i="8"/>
  <c r="L74" i="8"/>
  <c r="J65" i="8"/>
  <c r="M65" i="8"/>
  <c r="L81" i="8"/>
  <c r="L91" i="8"/>
  <c r="J73" i="8"/>
  <c r="E22" i="8" s="1"/>
  <c r="M73" i="8"/>
  <c r="M58" i="8"/>
  <c r="F11" i="16"/>
  <c r="F35" i="16"/>
  <c r="H11" i="8"/>
  <c r="K62" i="8"/>
  <c r="L59" i="8"/>
  <c r="L78" i="8"/>
  <c r="L47" i="8"/>
  <c r="K112" i="8"/>
  <c r="J75" i="8"/>
  <c r="M75" i="8"/>
  <c r="K81" i="8"/>
  <c r="L97" i="8"/>
  <c r="L57" i="8"/>
  <c r="J107" i="8"/>
  <c r="M107" i="8"/>
  <c r="F24" i="8"/>
  <c r="G24" i="8" s="1"/>
  <c r="H78" i="8"/>
  <c r="I78" i="8"/>
  <c r="J49" i="8"/>
  <c r="M49" i="8"/>
  <c r="K58" i="8"/>
  <c r="L73" i="8"/>
  <c r="J66" i="8"/>
  <c r="M66" i="8"/>
  <c r="I21" i="8"/>
  <c r="J48" i="8"/>
  <c r="M48" i="8"/>
  <c r="J53" i="8"/>
  <c r="M53" i="8"/>
  <c r="H16" i="8"/>
  <c r="J99" i="8"/>
  <c r="I99" i="8" s="1"/>
  <c r="M99" i="8"/>
  <c r="J72" i="8"/>
  <c r="M72" i="8"/>
  <c r="J52" i="8"/>
  <c r="E32" i="8" s="1"/>
  <c r="M52" i="8"/>
  <c r="K107" i="8"/>
  <c r="K59" i="8"/>
  <c r="H14" i="8"/>
  <c r="K56" i="8"/>
  <c r="J56" i="8"/>
  <c r="E20" i="8" s="1"/>
  <c r="M56" i="8"/>
  <c r="F29" i="8"/>
  <c r="H83" i="8"/>
  <c r="I83" i="8"/>
  <c r="H23" i="8"/>
  <c r="F31" i="8"/>
  <c r="G31" i="8" s="1"/>
  <c r="I61" i="8"/>
  <c r="H61" i="8"/>
  <c r="J79" i="8"/>
  <c r="I79" i="8" s="1"/>
  <c r="M79" i="8"/>
  <c r="L56" i="8"/>
  <c r="K73" i="8"/>
  <c r="L60" i="8"/>
  <c r="I46" i="8"/>
  <c r="H46" i="8"/>
  <c r="I69" i="8"/>
  <c r="H69" i="8"/>
  <c r="I35" i="8"/>
  <c r="K77" i="8"/>
  <c r="K72" i="8"/>
  <c r="L63" i="8"/>
  <c r="L94" i="8"/>
  <c r="L111" i="8"/>
  <c r="L84" i="8"/>
  <c r="H35" i="16"/>
  <c r="E11" i="16" s="1"/>
  <c r="K35" i="16"/>
  <c r="L52" i="8"/>
  <c r="J104" i="8"/>
  <c r="M104" i="8"/>
  <c r="J98" i="8"/>
  <c r="M98" i="8"/>
  <c r="L103" i="8"/>
  <c r="K97" i="8"/>
  <c r="L65" i="8"/>
  <c r="I9" i="8"/>
  <c r="H9" i="8"/>
  <c r="L45" i="8"/>
  <c r="M45" i="8"/>
  <c r="K45" i="8"/>
  <c r="F23" i="8" s="1"/>
  <c r="J45" i="8"/>
  <c r="G26" i="8" l="1"/>
  <c r="G29" i="8"/>
  <c r="F17" i="8"/>
  <c r="G17" i="8" s="1"/>
  <c r="H77" i="8"/>
  <c r="I77" i="8"/>
  <c r="H62" i="8"/>
  <c r="I62" i="8"/>
  <c r="I70" i="8"/>
  <c r="H70" i="8"/>
  <c r="H71" i="8"/>
  <c r="I71" i="8"/>
  <c r="I82" i="8"/>
  <c r="H82" i="8"/>
  <c r="F18" i="8"/>
  <c r="G18" i="8" s="1"/>
  <c r="I110" i="8"/>
  <c r="H110" i="8"/>
  <c r="I49" i="8"/>
  <c r="H49" i="8"/>
  <c r="F33" i="8"/>
  <c r="I57" i="8"/>
  <c r="H57" i="8"/>
  <c r="F10" i="8"/>
  <c r="H87" i="8"/>
  <c r="I87" i="8"/>
  <c r="H94" i="8"/>
  <c r="I94" i="8"/>
  <c r="I68" i="8"/>
  <c r="H68" i="8"/>
  <c r="F35" i="8"/>
  <c r="G35" i="8" s="1"/>
  <c r="E11" i="8"/>
  <c r="I47" i="8"/>
  <c r="H47" i="8"/>
  <c r="H53" i="8"/>
  <c r="I53" i="8"/>
  <c r="F34" i="8"/>
  <c r="G34" i="8" s="1"/>
  <c r="H74" i="8"/>
  <c r="I74" i="8"/>
  <c r="H50" i="8"/>
  <c r="I50" i="8"/>
  <c r="F13" i="8"/>
  <c r="G33" i="16"/>
  <c r="G35" i="16"/>
  <c r="F20" i="16"/>
  <c r="G20" i="16" s="1"/>
  <c r="F50" i="16"/>
  <c r="G50" i="16"/>
  <c r="F28" i="8"/>
  <c r="G28" i="8" s="1"/>
  <c r="H80" i="8"/>
  <c r="I80" i="8"/>
  <c r="H104" i="8"/>
  <c r="I104" i="8"/>
  <c r="I52" i="8"/>
  <c r="F32" i="8"/>
  <c r="G32" i="8" s="1"/>
  <c r="H52" i="8"/>
  <c r="F19" i="8"/>
  <c r="G19" i="8" s="1"/>
  <c r="I102" i="8"/>
  <c r="H102" i="8"/>
  <c r="H111" i="8"/>
  <c r="I111" i="8"/>
  <c r="H55" i="8"/>
  <c r="I55" i="8"/>
  <c r="F11" i="8"/>
  <c r="G11" i="8" s="1"/>
  <c r="F21" i="16"/>
  <c r="G21" i="16" s="1"/>
  <c r="F34" i="16"/>
  <c r="G34" i="16"/>
  <c r="I81" i="8"/>
  <c r="F21" i="8"/>
  <c r="G21" i="8" s="1"/>
  <c r="H81" i="8"/>
  <c r="E25" i="8"/>
  <c r="E14" i="8"/>
  <c r="G14" i="8" s="1"/>
  <c r="I106" i="8"/>
  <c r="H106" i="8"/>
  <c r="I65" i="8"/>
  <c r="H65" i="8"/>
  <c r="H95" i="8"/>
  <c r="I95" i="8"/>
  <c r="I101" i="8"/>
  <c r="H101" i="8"/>
  <c r="E13" i="8"/>
  <c r="I75" i="8"/>
  <c r="F17" i="16"/>
  <c r="G17" i="16" s="1"/>
  <c r="G36" i="16"/>
  <c r="F36" i="16"/>
  <c r="I89" i="8"/>
  <c r="H89" i="8"/>
  <c r="G19" i="16"/>
  <c r="F15" i="8"/>
  <c r="G15" i="8" s="1"/>
  <c r="H84" i="8"/>
  <c r="I84" i="8"/>
  <c r="F37" i="8"/>
  <c r="I97" i="8"/>
  <c r="H97" i="8"/>
  <c r="I56" i="8"/>
  <c r="F20" i="8"/>
  <c r="G20" i="8" s="1"/>
  <c r="H56" i="8"/>
  <c r="H112" i="8"/>
  <c r="I112" i="8"/>
  <c r="G11" i="16"/>
  <c r="F25" i="8"/>
  <c r="H48" i="8"/>
  <c r="I48" i="8"/>
  <c r="I96" i="8"/>
  <c r="H96" i="8"/>
  <c r="I93" i="8"/>
  <c r="H93" i="8"/>
  <c r="F37" i="16"/>
  <c r="G37" i="16"/>
  <c r="F15" i="16"/>
  <c r="G15" i="16" s="1"/>
  <c r="H109" i="8"/>
  <c r="I109" i="8"/>
  <c r="H91" i="8"/>
  <c r="I91" i="8"/>
  <c r="F36" i="8"/>
  <c r="G36" i="8" s="1"/>
  <c r="H98" i="8"/>
  <c r="I98" i="8"/>
  <c r="I60" i="8"/>
  <c r="F38" i="8"/>
  <c r="G38" i="8" s="1"/>
  <c r="H103" i="8"/>
  <c r="I103" i="8"/>
  <c r="H66" i="8"/>
  <c r="I66" i="8"/>
  <c r="F30" i="8"/>
  <c r="G30" i="8" s="1"/>
  <c r="I59" i="8"/>
  <c r="H59" i="8"/>
  <c r="H72" i="8"/>
  <c r="I72" i="8"/>
  <c r="F22" i="8"/>
  <c r="G22" i="8" s="1"/>
  <c r="I73" i="8"/>
  <c r="H73" i="8"/>
  <c r="H107" i="8"/>
  <c r="I107" i="8"/>
  <c r="F16" i="8"/>
  <c r="G16" i="8" s="1"/>
  <c r="H58" i="8"/>
  <c r="I58" i="8"/>
  <c r="E37" i="8"/>
  <c r="E33" i="8"/>
  <c r="E10" i="8"/>
  <c r="H51" i="8"/>
  <c r="I51" i="8"/>
  <c r="I67" i="8"/>
  <c r="F12" i="8"/>
  <c r="G12" i="8" s="1"/>
  <c r="H67" i="8"/>
  <c r="E23" i="8"/>
  <c r="J114" i="8"/>
  <c r="I24" i="16"/>
  <c r="H24" i="16"/>
  <c r="H45" i="8"/>
  <c r="I45" i="8"/>
  <c r="F9" i="8"/>
  <c r="G37" i="8" l="1"/>
  <c r="G13" i="8"/>
  <c r="G10" i="8"/>
  <c r="G33" i="8"/>
  <c r="G25" i="8"/>
  <c r="G23" i="8"/>
  <c r="I39" i="8"/>
  <c r="H39" i="8"/>
  <c r="E24" i="16"/>
  <c r="F24" i="16"/>
  <c r="G24" i="16" l="1"/>
  <c r="E9" i="8" l="1"/>
  <c r="G9" i="8" l="1"/>
  <c r="F39" i="8" l="1"/>
  <c r="E39" i="8"/>
  <c r="G39"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Maik Marahrens</author>
  </authors>
  <commentList>
    <comment ref="C62" authorId="0" shapeId="0" xr:uid="{272E9DA1-EB0A-46BC-8F3F-2BFD3FB528E7}">
      <text>
        <r>
          <rPr>
            <b/>
            <sz val="9"/>
            <color indexed="81"/>
            <rFont val="Tahoma"/>
            <family val="2"/>
          </rPr>
          <t>Maik Marahrens:</t>
        </r>
        <r>
          <rPr>
            <sz val="9"/>
            <color indexed="81"/>
            <rFont val="Tahoma"/>
            <family val="2"/>
          </rPr>
          <t xml:space="preserve">
Cattle and veal combined</t>
        </r>
      </text>
    </comment>
  </commentList>
</comments>
</file>

<file path=xl/sharedStrings.xml><?xml version="1.0" encoding="utf-8"?>
<sst xmlns="http://schemas.openxmlformats.org/spreadsheetml/2006/main" count="23780" uniqueCount="852">
  <si>
    <t xml:space="preserve">This workbook contains estimates for the GHG emissions associated with the supply of livestock products to several meat and dairy companies. The estimates are based on reported or estimated animal processing data for each company, and estimates of average emissions for livestock products from the FAO's GLEAM 3.0 tool. </t>
  </si>
  <si>
    <t xml:space="preserve">TABLE OF CONTENTS </t>
  </si>
  <si>
    <t>Tab 0</t>
  </si>
  <si>
    <t>Content</t>
  </si>
  <si>
    <t>Tab 1</t>
  </si>
  <si>
    <t>Compiled results for analysis</t>
  </si>
  <si>
    <t>Tab 2</t>
  </si>
  <si>
    <t>Fig 1-3. GHG comparisons</t>
  </si>
  <si>
    <t>Tab 3</t>
  </si>
  <si>
    <t>Fig 4. &amp; Tab 1. GHGs by company</t>
  </si>
  <si>
    <t>Tab 4</t>
  </si>
  <si>
    <t>Fig 5. Methane comparison</t>
  </si>
  <si>
    <t>Tab 5</t>
  </si>
  <si>
    <t>Fig 6. GHGs - GWP100 v GWP20</t>
  </si>
  <si>
    <t>Tab 6</t>
  </si>
  <si>
    <t>Fig 7-8. GHGs by species&amp;GHG</t>
  </si>
  <si>
    <t>Tab 7</t>
  </si>
  <si>
    <t>Fig 9. GHGs by species&amp;source</t>
  </si>
  <si>
    <t>Tab 8</t>
  </si>
  <si>
    <t>JBS GHGs by source</t>
  </si>
  <si>
    <t xml:space="preserve">Tab 9 </t>
  </si>
  <si>
    <t>Table 2.1-4. processing-company</t>
  </si>
  <si>
    <t>Tab 10</t>
  </si>
  <si>
    <t>Tab 3.1. Results overview</t>
  </si>
  <si>
    <t>Tab 11</t>
  </si>
  <si>
    <t>Tab 4.1-4.3 Results, meat</t>
  </si>
  <si>
    <t>Tab 12</t>
  </si>
  <si>
    <t>Tab 5.1-5.3. Results, milk</t>
  </si>
  <si>
    <t>Tab 13</t>
  </si>
  <si>
    <t>Tab 6.1-6.2. Processing data</t>
  </si>
  <si>
    <t>Tab 14</t>
  </si>
  <si>
    <t>Tab 7.1-7.16. Company data</t>
  </si>
  <si>
    <t>Tab 15</t>
  </si>
  <si>
    <t>Tab 8. GLEAM emissions</t>
  </si>
  <si>
    <t>Tab 16</t>
  </si>
  <si>
    <t>Tab 9.1-9.5. Supplementary data</t>
  </si>
  <si>
    <t>Tab 17</t>
  </si>
  <si>
    <t>Tab 10. GLEAM regions</t>
  </si>
  <si>
    <t>Tab 18</t>
  </si>
  <si>
    <t>Company+Product scope</t>
  </si>
  <si>
    <t xml:space="preserve">Recommended citation </t>
  </si>
  <si>
    <t>Profundo, Foodrise, Greenpeace, Friends of the Earth US, and Institute for Agriculture and Trade Policy, ‘Roasting the Planet – Big Meat and Dairy’s Big Emissions – Dataset and Visualisations’ (2025), https://foodrise.org.uk/BigMeatGHGDataset.</t>
  </si>
  <si>
    <t>Sector</t>
  </si>
  <si>
    <t xml:space="preserve">Company </t>
  </si>
  <si>
    <t>Product</t>
  </si>
  <si>
    <t>Region</t>
  </si>
  <si>
    <t>GWP</t>
  </si>
  <si>
    <t>Indicator</t>
  </si>
  <si>
    <t>Unit</t>
  </si>
  <si>
    <t>Value</t>
  </si>
  <si>
    <t>Company+Product key</t>
  </si>
  <si>
    <t>Meat</t>
  </si>
  <si>
    <t>JBS</t>
  </si>
  <si>
    <t>Cattle</t>
  </si>
  <si>
    <t>Latin America and the Caribbean</t>
  </si>
  <si>
    <t>Head</t>
  </si>
  <si>
    <t>Number</t>
  </si>
  <si>
    <t>North America</t>
  </si>
  <si>
    <t>Oceania</t>
  </si>
  <si>
    <t>Marfrig</t>
  </si>
  <si>
    <t>Cargill</t>
  </si>
  <si>
    <t>Tyson</t>
  </si>
  <si>
    <t>Minerva</t>
  </si>
  <si>
    <t>Bigard</t>
  </si>
  <si>
    <t>Western Europe</t>
  </si>
  <si>
    <t>Gruppo Cremonini</t>
  </si>
  <si>
    <t>Vion Food Group</t>
  </si>
  <si>
    <t>Danish Crown</t>
  </si>
  <si>
    <t xml:space="preserve">Teys </t>
  </si>
  <si>
    <t>Westfleisch</t>
  </si>
  <si>
    <t>Tönnies Group</t>
  </si>
  <si>
    <t>Chicken</t>
  </si>
  <si>
    <t>East Asia and Southeast Asia</t>
  </si>
  <si>
    <t>BRF</t>
  </si>
  <si>
    <t>Wen's Food Group</t>
  </si>
  <si>
    <t>Japfa</t>
  </si>
  <si>
    <t>Wellhope Agritech</t>
  </si>
  <si>
    <t>Charoen Pokphand</t>
  </si>
  <si>
    <t>Russian Federation</t>
  </si>
  <si>
    <t>Fuijan Sunner Development</t>
  </si>
  <si>
    <t>Koch Foods</t>
  </si>
  <si>
    <t>Arab Company for Livestock Development (ACOLID)</t>
  </si>
  <si>
    <t>Near East and North Africa</t>
  </si>
  <si>
    <t>New Hope Group</t>
  </si>
  <si>
    <t>Industrias Bachoco</t>
  </si>
  <si>
    <t>Perdue Farms</t>
  </si>
  <si>
    <t>Continental Grain Company</t>
  </si>
  <si>
    <t>WH Group</t>
  </si>
  <si>
    <t>Eastern Europe</t>
  </si>
  <si>
    <t>Aurora Alimentos</t>
  </si>
  <si>
    <t>Pigs</t>
  </si>
  <si>
    <t>Muyuan Foodstuff</t>
  </si>
  <si>
    <t>Grupo Vall</t>
  </si>
  <si>
    <t>Zhengbang Group</t>
  </si>
  <si>
    <t>Grupo Jorge</t>
  </si>
  <si>
    <t>Live weight</t>
  </si>
  <si>
    <t>kg</t>
  </si>
  <si>
    <t>Carcass Weight</t>
  </si>
  <si>
    <t>Mass of CH4</t>
  </si>
  <si>
    <t>Fraction of GHG emissions as methane</t>
  </si>
  <si>
    <t>%</t>
  </si>
  <si>
    <t>Total GHGs (CO2e)</t>
  </si>
  <si>
    <t>MHP</t>
  </si>
  <si>
    <t>Total CH4 (CO2e)</t>
  </si>
  <si>
    <t>Total CO2 (CO2e)</t>
  </si>
  <si>
    <t>Total N2O (CO2e)</t>
  </si>
  <si>
    <t>Feed: fertilizer &amp; crop residues N2O (CO2e)</t>
  </si>
  <si>
    <t>Feed: applied &amp; deposited manure N2O (CO2e)</t>
  </si>
  <si>
    <t>Feed CO2 (CO2e)</t>
  </si>
  <si>
    <t>LUC: soy &amp; palm CO2 (CO2e)</t>
  </si>
  <si>
    <t>LUC: Pasture expansion CO2 (CO2e)</t>
  </si>
  <si>
    <t>Feed CH4 (CO2e)</t>
  </si>
  <si>
    <t>Enteric fermentation CH4 (CO2e)</t>
  </si>
  <si>
    <t>Manure management CH4 (CO2e)</t>
  </si>
  <si>
    <t>Manure management N2O (CO2e)</t>
  </si>
  <si>
    <t>Direct &amp; Indirect energy CO2 (CO2e)</t>
  </si>
  <si>
    <t>Postfarm CO2 (CO2e)</t>
  </si>
  <si>
    <t>Milk</t>
  </si>
  <si>
    <t>Fonterra</t>
  </si>
  <si>
    <t xml:space="preserve">Milk intake </t>
  </si>
  <si>
    <t>Dairy Farmers of America</t>
  </si>
  <si>
    <t>Lactalis</t>
  </si>
  <si>
    <t>Nestlé</t>
  </si>
  <si>
    <t>Arla</t>
  </si>
  <si>
    <t>FrieslandCampina</t>
  </si>
  <si>
    <t>Danone-IFCN</t>
  </si>
  <si>
    <t>Sub-Saharan Africa</t>
  </si>
  <si>
    <t>Saputo</t>
  </si>
  <si>
    <t>Agropur</t>
  </si>
  <si>
    <t>China Mengniu Dairy</t>
  </si>
  <si>
    <t>Glanbia</t>
  </si>
  <si>
    <t>California Diaries</t>
  </si>
  <si>
    <t xml:space="preserve">Yili </t>
  </si>
  <si>
    <t>Müller</t>
  </si>
  <si>
    <t>Amul</t>
  </si>
  <si>
    <t>South Asia</t>
  </si>
  <si>
    <r>
      <t>Figure 1: Estimated annual GHG emissions of Big Meat and Dairy companies compared to reported emissions of Saudi Arabia and Germany (MtCO</t>
    </r>
    <r>
      <rPr>
        <b/>
        <vertAlign val="subscript"/>
        <sz val="11"/>
        <color theme="0"/>
        <rFont val="Calibri"/>
        <family val="2"/>
        <scheme val="minor"/>
      </rPr>
      <t>2</t>
    </r>
    <r>
      <rPr>
        <b/>
        <sz val="11"/>
        <color theme="0"/>
        <rFont val="Calibri"/>
        <family val="2"/>
        <scheme val="minor"/>
      </rPr>
      <t>eq)</t>
    </r>
  </si>
  <si>
    <t>Figure 2: Estimated annual GHG emissions of 5 Big Meat and Dairy companies compared to those reported for Chevron, Shell and BP</t>
  </si>
  <si>
    <t>Total emissions (mainly 2023 except dairy 2022)</t>
  </si>
  <si>
    <t>Figure 3: Estimated share of total emissions associated with 45 Big Meat and Dairy companies - JBS accounts for 23% of the total</t>
  </si>
  <si>
    <r>
      <t>Total emissions (MtCO</t>
    </r>
    <r>
      <rPr>
        <b/>
        <vertAlign val="subscript"/>
        <sz val="10"/>
        <color theme="1"/>
        <rFont val="Calibri"/>
        <family val="2"/>
        <scheme val="minor"/>
      </rPr>
      <t>2</t>
    </r>
    <r>
      <rPr>
        <b/>
        <sz val="10"/>
        <color theme="1"/>
        <rFont val="Calibri"/>
        <family val="2"/>
        <scheme val="minor"/>
      </rPr>
      <t>eq)</t>
    </r>
  </si>
  <si>
    <t>Five livestock companies with highest estimated emissions</t>
  </si>
  <si>
    <t>Chevron</t>
  </si>
  <si>
    <t>Shell</t>
  </si>
  <si>
    <t>BP</t>
  </si>
  <si>
    <t>Entity</t>
  </si>
  <si>
    <t>Total emissions (mtCO2eq)</t>
  </si>
  <si>
    <t>Company</t>
  </si>
  <si>
    <t>Emissions</t>
  </si>
  <si>
    <t>45 Big Meat &amp; Dairy companies (total)</t>
  </si>
  <si>
    <t>Fossil fuel company</t>
  </si>
  <si>
    <t>15 Big Meat and Dairy companies (total)</t>
  </si>
  <si>
    <t>Saudi Arabia</t>
  </si>
  <si>
    <t>5 Big Meat and Dairy companies (total)</t>
  </si>
  <si>
    <t>Total emissions JBS</t>
  </si>
  <si>
    <t>Germany</t>
  </si>
  <si>
    <r>
      <rPr>
        <b/>
        <sz val="10"/>
        <color theme="1"/>
        <rFont val="Calibri"/>
        <family val="2"/>
        <scheme val="minor"/>
      </rPr>
      <t>Source for company comparison emissions:</t>
    </r>
    <r>
      <rPr>
        <sz val="10"/>
        <color theme="1"/>
        <rFont val="Calibri"/>
        <family val="2"/>
        <scheme val="minor"/>
      </rPr>
      <t xml:space="preserve"> Jones et al. (2024) – with major processing by Our World in Data. See: Our World in Data, ‘Annual Greenhouse Gas Emissions Including Land Use’, Our World in Data, 2025, https://ourworldindata.org/grapher/total-ghg-emissions?tab=table; Matthew W. Jones et al., ‘National Contributions to Climate Change Due to Historical Emissions of Carbon Dioxide, Methane and Nitrous Oxide’, version 2024.2, Zenodo, 13 November 2024, https://doi.org/10.5281/zenodo.14054503.</t>
    </r>
  </si>
  <si>
    <t>Other 40 livestock companies</t>
  </si>
  <si>
    <t>Source of info for country emissions: Carbon Majors data for 2022 accessed here: https://carbonmajors.org/Downloads</t>
  </si>
  <si>
    <t>Note</t>
  </si>
  <si>
    <t>For the comparison of the emissions estimated here for meat and dairy companies with those reported for fossil fuel companies and countries, data from other sources were drawn: from the Carbon Majors Database[i] for fossil fuel companies and Our World in Data[ii] for countries. Due to the lack of standardisation across industries and use cases, such comparisons are for illustrative purposes only.</t>
  </si>
  <si>
    <t>[i] Carbon Majors, ‘Carbon Majors Dataset - High Granularity’, InfluenceMap, 2025, https://carbonmajors.org/Downloads.</t>
  </si>
  <si>
    <t>[ii] Our World in Data, ‘Annual Greenhouse Gas Emissions Including Land Use’. Based on data from: Jones et al., ‘National Contributions to Climate Change Due to Historical Emissions of Carbon Dioxide, Methane and Nitrous Oxide’. - with major processing by Our World in Data.</t>
  </si>
  <si>
    <t>Fossil fuel company comparisons (2022)</t>
  </si>
  <si>
    <t>ExxonMobil</t>
  </si>
  <si>
    <t>Top 15 livestock companies</t>
  </si>
  <si>
    <t>Other 30 livestock companies</t>
  </si>
  <si>
    <t>Canadian Natural Resources</t>
  </si>
  <si>
    <t>Country comparisons (2023)</t>
  </si>
  <si>
    <t>Japan</t>
  </si>
  <si>
    <t>Canada</t>
  </si>
  <si>
    <t>Mexico</t>
  </si>
  <si>
    <t>Autralia</t>
  </si>
  <si>
    <t>Argentina</t>
  </si>
  <si>
    <t>Greece</t>
  </si>
  <si>
    <t>Table 1: Big Meat and Dairy company estimated emissions tables (GWP100) – 2023/2022</t>
  </si>
  <si>
    <t>Figure 4: Estimated GHG emissions of 15 of Big Meat and Dairy companies (2023/2022, MtCO2eq, GWP100)</t>
  </si>
  <si>
    <t>Yes</t>
  </si>
  <si>
    <t>Sum of Value</t>
  </si>
  <si>
    <t>CH4</t>
  </si>
  <si>
    <t>CO2</t>
  </si>
  <si>
    <t>N20</t>
  </si>
  <si>
    <t>Total</t>
  </si>
  <si>
    <t>Figure 5: Estimated methane emissions of 45 meat and dairy companies exceed EU27 + UK's reported methane; Emissions of the top 5 emitters from this analysis exceed those reported for Pakistan (MtCO2eq)</t>
  </si>
  <si>
    <t>Total emissions of top companies (mainly 2023 except dairy 2022)</t>
  </si>
  <si>
    <t>Total CH4 emissions (MtCO2eq)</t>
  </si>
  <si>
    <t>Total for 45 Big Meat &amp; Dairy companies</t>
  </si>
  <si>
    <t>EU (27)+UK</t>
  </si>
  <si>
    <t>Total for JBS, Marfrig, Tyson, Minerva &amp; Cargill</t>
  </si>
  <si>
    <t>Pakistan</t>
  </si>
  <si>
    <t>EU (27)</t>
  </si>
  <si>
    <t>United Kingdom</t>
  </si>
  <si>
    <r>
      <rPr>
        <b/>
        <sz val="10"/>
        <color theme="1"/>
        <rFont val="Calibri"/>
        <family val="2"/>
        <scheme val="minor"/>
      </rPr>
      <t>Source for country emissions:</t>
    </r>
    <r>
      <rPr>
        <sz val="10"/>
        <color theme="1"/>
        <rFont val="Calibri"/>
        <family val="2"/>
        <scheme val="minor"/>
      </rPr>
      <t xml:space="preserve"> Jones et al. (2024) – with major processing by Our World in Data. See: Our World in Data, ‘Annual methane emissions including land use’, Our World in Data, 2025, https://ourworldindata.org/grapher/methane-emissions?tab=table; Matthew W. Jones et al., ‘National Contributions to Climate Change Due to Historical Emissions of Carbon Dioxide, Methane and Nitrous Oxide’, version 2024.2, Zenodo, 13 November 2024, https://doi.org/10.5281/zenodo.14054503.</t>
    </r>
  </si>
  <si>
    <t>Figure 6: Total GHG emissions estimated for the 45 Big Meat and Dairy companies, using GWP100 vs GWP20 metrics</t>
  </si>
  <si>
    <t>Column Labels</t>
  </si>
  <si>
    <t>Row Labels</t>
  </si>
  <si>
    <t>Grand Total</t>
  </si>
  <si>
    <t>Unit: MtCO2e</t>
  </si>
  <si>
    <r>
      <t>CH</t>
    </r>
    <r>
      <rPr>
        <b/>
        <vertAlign val="subscript"/>
        <sz val="10"/>
        <color theme="1"/>
        <rFont val="Calibri"/>
        <family val="2"/>
        <scheme val="minor"/>
      </rPr>
      <t>4</t>
    </r>
    <r>
      <rPr>
        <b/>
        <sz val="10"/>
        <color theme="1"/>
        <rFont val="Calibri"/>
        <family val="2"/>
        <scheme val="minor"/>
      </rPr>
      <t xml:space="preserve"> (CO</t>
    </r>
    <r>
      <rPr>
        <b/>
        <vertAlign val="subscript"/>
        <sz val="10"/>
        <color theme="1"/>
        <rFont val="Calibri"/>
        <family val="2"/>
        <scheme val="minor"/>
      </rPr>
      <t>2</t>
    </r>
    <r>
      <rPr>
        <b/>
        <sz val="10"/>
        <color theme="1"/>
        <rFont val="Calibri"/>
        <family val="2"/>
        <scheme val="minor"/>
      </rPr>
      <t>e)</t>
    </r>
  </si>
  <si>
    <r>
      <t>CO</t>
    </r>
    <r>
      <rPr>
        <b/>
        <vertAlign val="subscript"/>
        <sz val="10"/>
        <color theme="1"/>
        <rFont val="Calibri"/>
        <family val="2"/>
        <scheme val="minor"/>
      </rPr>
      <t>2</t>
    </r>
    <r>
      <rPr>
        <b/>
        <sz val="10"/>
        <color theme="1"/>
        <rFont val="Calibri"/>
        <family val="2"/>
        <scheme val="minor"/>
      </rPr>
      <t xml:space="preserve"> (CO</t>
    </r>
    <r>
      <rPr>
        <b/>
        <vertAlign val="subscript"/>
        <sz val="10"/>
        <color theme="1"/>
        <rFont val="Calibri"/>
        <family val="2"/>
        <scheme val="minor"/>
      </rPr>
      <t>2</t>
    </r>
    <r>
      <rPr>
        <b/>
        <sz val="10"/>
        <color theme="1"/>
        <rFont val="Calibri"/>
        <family val="2"/>
        <scheme val="minor"/>
      </rPr>
      <t>e)</t>
    </r>
  </si>
  <si>
    <r>
      <t xml:space="preserve"> N</t>
    </r>
    <r>
      <rPr>
        <b/>
        <vertAlign val="subscript"/>
        <sz val="10"/>
        <color theme="1"/>
        <rFont val="Calibri"/>
        <family val="2"/>
        <scheme val="minor"/>
      </rPr>
      <t>2</t>
    </r>
    <r>
      <rPr>
        <b/>
        <sz val="10"/>
        <color theme="1"/>
        <rFont val="Calibri"/>
        <family val="2"/>
        <scheme val="minor"/>
      </rPr>
      <t>O (CO</t>
    </r>
    <r>
      <rPr>
        <b/>
        <vertAlign val="subscript"/>
        <sz val="10"/>
        <color theme="1"/>
        <rFont val="Calibri"/>
        <family val="2"/>
        <scheme val="minor"/>
      </rPr>
      <t>2</t>
    </r>
    <r>
      <rPr>
        <b/>
        <sz val="10"/>
        <color theme="1"/>
        <rFont val="Calibri"/>
        <family val="2"/>
        <scheme val="minor"/>
      </rPr>
      <t>e)</t>
    </r>
  </si>
  <si>
    <t>GWP 20</t>
  </si>
  <si>
    <t>GWP 100</t>
  </si>
  <si>
    <t>Proportion of emissions per product type (GWP 100)</t>
  </si>
  <si>
    <t xml:space="preserve">Figure 7: GHG emissions of 45 Big Meat and Dairy companies, proportionally by species  </t>
  </si>
  <si>
    <t>Figure 8: Estimated GHG emissions for  45 meat and dairy companies split by animal species and greenhouse gas (MtCO2eq, GWP100)</t>
  </si>
  <si>
    <t>Proportion of emissions (GWP 100)</t>
  </si>
  <si>
    <t>(All)</t>
  </si>
  <si>
    <t>Cattle (beef)</t>
  </si>
  <si>
    <t>Cattle (milk)</t>
  </si>
  <si>
    <t>Cattle (Milk)</t>
  </si>
  <si>
    <t>Cattle (Beef)</t>
  </si>
  <si>
    <t xml:space="preserve"> Total</t>
  </si>
  <si>
    <t>CO2e</t>
  </si>
  <si>
    <t>Figure 9: Estimated GHG emissions for the 45 meat and dairy companies split by species and sources of GHG (CO2eq, GWP100)</t>
  </si>
  <si>
    <t>Enteric fermentation (methane)</t>
  </si>
  <si>
    <t>Feed incl. manure/fertilizer emissions (carbon dioxide, methane and nitrous oxide)</t>
  </si>
  <si>
    <t>Manure management (methane and nitrous oxide)</t>
  </si>
  <si>
    <t>Land use change: Pasture expansion (carbon dioxide)</t>
  </si>
  <si>
    <t>Land use change: Soy &amp; palm (carbon dioxide)</t>
  </si>
  <si>
    <t>Post-farm (carbon dioxide)</t>
  </si>
  <si>
    <t>Direct &amp; Indirect energy (carbon dioxide)</t>
  </si>
  <si>
    <t>JBS emissions by species (CO2e GWP100)</t>
  </si>
  <si>
    <t>Estimated meat processing numbers per company</t>
  </si>
  <si>
    <t>Estimated percentage of global slaughter numbers from 45 Big Meat and Dairy companies</t>
  </si>
  <si>
    <t>In Scope?</t>
  </si>
  <si>
    <t>Sum of # of heads processed per annum (reported or based on capacity use)</t>
  </si>
  <si>
    <t>Total global slaughter (2023, heads)</t>
  </si>
  <si>
    <t>Percentage from analysed meat companies (%)</t>
  </si>
  <si>
    <t>Source: FAOStat</t>
  </si>
  <si>
    <t>Table 3.1: Summary of results</t>
  </si>
  <si>
    <r>
      <t xml:space="preserve">GHG emissions 
</t>
    </r>
    <r>
      <rPr>
        <b/>
        <sz val="8"/>
        <color theme="0"/>
        <rFont val="Calibri"/>
        <family val="2"/>
        <scheme val="minor"/>
      </rPr>
      <t>(GWP</t>
    </r>
    <r>
      <rPr>
        <b/>
        <vertAlign val="subscript"/>
        <sz val="8"/>
        <color theme="0"/>
        <rFont val="Calibri"/>
        <family val="2"/>
        <scheme val="minor"/>
      </rPr>
      <t>100</t>
    </r>
    <r>
      <rPr>
        <b/>
        <sz val="8"/>
        <color theme="0"/>
        <rFont val="Calibri"/>
        <family val="2"/>
        <scheme val="minor"/>
      </rPr>
      <t xml:space="preserve"> basis)</t>
    </r>
  </si>
  <si>
    <r>
      <t>CH</t>
    </r>
    <r>
      <rPr>
        <b/>
        <vertAlign val="subscript"/>
        <sz val="10"/>
        <color theme="0"/>
        <rFont val="Calibri"/>
        <family val="2"/>
        <scheme val="minor"/>
      </rPr>
      <t>4</t>
    </r>
    <r>
      <rPr>
        <b/>
        <sz val="10"/>
        <color theme="0"/>
        <rFont val="Calibri"/>
        <family val="2"/>
        <scheme val="minor"/>
      </rPr>
      <t xml:space="preserve"> emissions 
</t>
    </r>
    <r>
      <rPr>
        <b/>
        <sz val="8"/>
        <color theme="0"/>
        <rFont val="Calibri"/>
        <family val="2"/>
        <scheme val="minor"/>
      </rPr>
      <t>(GWP</t>
    </r>
    <r>
      <rPr>
        <b/>
        <vertAlign val="subscript"/>
        <sz val="8"/>
        <color theme="0"/>
        <rFont val="Calibri"/>
        <family val="2"/>
        <scheme val="minor"/>
      </rPr>
      <t>100</t>
    </r>
    <r>
      <rPr>
        <b/>
        <sz val="8"/>
        <color theme="0"/>
        <rFont val="Calibri"/>
        <family val="2"/>
        <scheme val="minor"/>
      </rPr>
      <t xml:space="preserve"> basis)</t>
    </r>
  </si>
  <si>
    <r>
      <t xml:space="preserve">Fraction of GHG emissions as methane </t>
    </r>
    <r>
      <rPr>
        <b/>
        <sz val="8"/>
        <color theme="0"/>
        <rFont val="Calibri"/>
        <family val="2"/>
        <scheme val="minor"/>
      </rPr>
      <t>(GWP</t>
    </r>
    <r>
      <rPr>
        <b/>
        <vertAlign val="subscript"/>
        <sz val="8"/>
        <color theme="0"/>
        <rFont val="Calibri"/>
        <family val="2"/>
        <scheme val="minor"/>
      </rPr>
      <t>100</t>
    </r>
    <r>
      <rPr>
        <b/>
        <sz val="8"/>
        <color theme="0"/>
        <rFont val="Calibri"/>
        <family val="2"/>
        <scheme val="minor"/>
      </rPr>
      <t>)</t>
    </r>
  </si>
  <si>
    <t>Methane/CH4 emissions</t>
  </si>
  <si>
    <r>
      <t xml:space="preserve">Enteric fermentation emissions 
</t>
    </r>
    <r>
      <rPr>
        <b/>
        <sz val="8"/>
        <color theme="0"/>
        <rFont val="Calibri"/>
        <family val="2"/>
        <scheme val="minor"/>
      </rPr>
      <t>(GWP</t>
    </r>
    <r>
      <rPr>
        <b/>
        <vertAlign val="subscript"/>
        <sz val="8"/>
        <color theme="0"/>
        <rFont val="Calibri"/>
        <family val="2"/>
        <scheme val="minor"/>
      </rPr>
      <t xml:space="preserve">100 </t>
    </r>
    <r>
      <rPr>
        <b/>
        <sz val="8"/>
        <color theme="0"/>
        <rFont val="Calibri"/>
        <family val="2"/>
        <scheme val="minor"/>
      </rPr>
      <t>basis)</t>
    </r>
  </si>
  <si>
    <r>
      <t xml:space="preserve">Manure management emissions 
</t>
    </r>
    <r>
      <rPr>
        <b/>
        <sz val="8"/>
        <color theme="0"/>
        <rFont val="Calibri"/>
        <family val="2"/>
        <scheme val="minor"/>
      </rPr>
      <t>(GWP</t>
    </r>
    <r>
      <rPr>
        <b/>
        <vertAlign val="subscript"/>
        <sz val="8"/>
        <color theme="0"/>
        <rFont val="Calibri"/>
        <family val="2"/>
        <scheme val="minor"/>
      </rPr>
      <t>100</t>
    </r>
    <r>
      <rPr>
        <b/>
        <sz val="8"/>
        <color theme="0"/>
        <rFont val="Calibri"/>
        <family val="2"/>
        <scheme val="minor"/>
      </rPr>
      <t>basis)</t>
    </r>
  </si>
  <si>
    <r>
      <t>kg CO</t>
    </r>
    <r>
      <rPr>
        <b/>
        <vertAlign val="subscript"/>
        <sz val="10"/>
        <color theme="0"/>
        <rFont val="Calibri"/>
        <family val="2"/>
        <scheme val="minor"/>
      </rPr>
      <t>2</t>
    </r>
    <r>
      <rPr>
        <b/>
        <sz val="10"/>
        <color theme="0"/>
        <rFont val="Calibri"/>
        <family val="2"/>
        <scheme val="minor"/>
      </rPr>
      <t>e</t>
    </r>
  </si>
  <si>
    <r>
      <t>kg CH</t>
    </r>
    <r>
      <rPr>
        <b/>
        <vertAlign val="subscript"/>
        <sz val="10"/>
        <color theme="0"/>
        <rFont val="Calibri"/>
        <family val="2"/>
        <scheme val="minor"/>
      </rPr>
      <t>4</t>
    </r>
  </si>
  <si>
    <t>Dairy</t>
  </si>
  <si>
    <t>Meat production and GHG estimates 2021</t>
  </si>
  <si>
    <t>Table 4.1: Summary table, estimated livestock-related emissions by company, AR6 GWP100</t>
  </si>
  <si>
    <r>
      <t>GHG emissions, GWP</t>
    </r>
    <r>
      <rPr>
        <b/>
        <vertAlign val="subscript"/>
        <sz val="10"/>
        <color theme="0"/>
        <rFont val="Calibri"/>
        <family val="2"/>
        <scheme val="minor"/>
      </rPr>
      <t>100</t>
    </r>
    <r>
      <rPr>
        <b/>
        <sz val="10"/>
        <color theme="0"/>
        <rFont val="Calibri"/>
        <family val="2"/>
        <scheme val="minor"/>
      </rPr>
      <t xml:space="preserve"> basis</t>
    </r>
  </si>
  <si>
    <r>
      <t>CH</t>
    </r>
    <r>
      <rPr>
        <b/>
        <vertAlign val="subscript"/>
        <sz val="10"/>
        <color theme="0"/>
        <rFont val="Calibri"/>
        <family val="2"/>
        <scheme val="minor"/>
      </rPr>
      <t>4</t>
    </r>
    <r>
      <rPr>
        <b/>
        <sz val="10"/>
        <color theme="0"/>
        <rFont val="Calibri"/>
        <family val="2"/>
        <scheme val="minor"/>
      </rPr>
      <t xml:space="preserve"> emissions, GWP</t>
    </r>
    <r>
      <rPr>
        <b/>
        <vertAlign val="subscript"/>
        <sz val="10"/>
        <color theme="0"/>
        <rFont val="Calibri"/>
        <family val="2"/>
        <scheme val="minor"/>
      </rPr>
      <t>100</t>
    </r>
    <r>
      <rPr>
        <b/>
        <sz val="10"/>
        <color theme="0"/>
        <rFont val="Calibri"/>
        <family val="2"/>
        <scheme val="minor"/>
      </rPr>
      <t xml:space="preserve"> basis</t>
    </r>
  </si>
  <si>
    <r>
      <t>Fraction of GHG emissions as methane (GWP</t>
    </r>
    <r>
      <rPr>
        <b/>
        <vertAlign val="subscript"/>
        <sz val="10"/>
        <color theme="0"/>
        <rFont val="Calibri"/>
        <family val="2"/>
        <scheme val="minor"/>
      </rPr>
      <t>100</t>
    </r>
    <r>
      <rPr>
        <b/>
        <sz val="10"/>
        <color theme="0"/>
        <rFont val="Calibri"/>
        <family val="2"/>
        <scheme val="minor"/>
      </rPr>
      <t>)</t>
    </r>
  </si>
  <si>
    <r>
      <t>Enteric fermentation emissions, GWP</t>
    </r>
    <r>
      <rPr>
        <b/>
        <vertAlign val="subscript"/>
        <sz val="10"/>
        <color theme="0"/>
        <rFont val="Calibri"/>
        <family val="2"/>
        <scheme val="minor"/>
      </rPr>
      <t>100</t>
    </r>
    <r>
      <rPr>
        <b/>
        <sz val="10"/>
        <color theme="0"/>
        <rFont val="Calibri"/>
        <family val="2"/>
        <scheme val="minor"/>
      </rPr>
      <t xml:space="preserve"> basis</t>
    </r>
  </si>
  <si>
    <r>
      <t>Manure management emissions, GWP</t>
    </r>
    <r>
      <rPr>
        <b/>
        <vertAlign val="subscript"/>
        <sz val="10"/>
        <color theme="0"/>
        <rFont val="Calibri"/>
        <family val="2"/>
        <scheme val="minor"/>
      </rPr>
      <t>100</t>
    </r>
    <r>
      <rPr>
        <b/>
        <sz val="10"/>
        <color theme="0"/>
        <rFont val="Calibri"/>
        <family val="2"/>
        <scheme val="minor"/>
      </rPr>
      <t xml:space="preserve"> basis</t>
    </r>
  </si>
  <si>
    <r>
      <t>Table 4.2: Full emissions estimates by company, region and emission category (accounting basis GWP</t>
    </r>
    <r>
      <rPr>
        <b/>
        <vertAlign val="subscript"/>
        <sz val="10"/>
        <color theme="1"/>
        <rFont val="Calibri"/>
        <family val="2"/>
        <scheme val="minor"/>
      </rPr>
      <t>100</t>
    </r>
    <r>
      <rPr>
        <b/>
        <sz val="10"/>
        <color theme="1"/>
        <rFont val="Calibri"/>
        <family val="2"/>
        <scheme val="minor"/>
      </rPr>
      <t>, AR6)</t>
    </r>
  </si>
  <si>
    <t>=K20/VLOOKUP(RIGHT($H$19,3),GWP,5,FALSE)</t>
  </si>
  <si>
    <t>Sum of all</t>
  </si>
  <si>
    <t>Sum of S+T+U</t>
  </si>
  <si>
    <t>Sum of P+Q+R+V+X</t>
  </si>
  <si>
    <t>Sum of N+O+V</t>
  </si>
  <si>
    <r>
      <t>Mass of CH</t>
    </r>
    <r>
      <rPr>
        <b/>
        <vertAlign val="subscript"/>
        <sz val="10"/>
        <color theme="3"/>
        <rFont val="Calibri"/>
        <family val="2"/>
        <scheme val="minor"/>
      </rPr>
      <t>4</t>
    </r>
  </si>
  <si>
    <t>Sum of GHGs</t>
  </si>
  <si>
    <r>
      <t>Sum of CH</t>
    </r>
    <r>
      <rPr>
        <b/>
        <vertAlign val="subscript"/>
        <sz val="10"/>
        <color theme="0"/>
        <rFont val="Calibri"/>
        <family val="2"/>
        <scheme val="minor"/>
      </rPr>
      <t>4</t>
    </r>
  </si>
  <si>
    <r>
      <t>Sum of CO</t>
    </r>
    <r>
      <rPr>
        <b/>
        <vertAlign val="subscript"/>
        <sz val="10"/>
        <color theme="0"/>
        <rFont val="Calibri"/>
        <family val="2"/>
        <scheme val="minor"/>
      </rPr>
      <t>2</t>
    </r>
  </si>
  <si>
    <r>
      <t>Sum of N</t>
    </r>
    <r>
      <rPr>
        <b/>
        <vertAlign val="subscript"/>
        <sz val="10"/>
        <color theme="0"/>
        <rFont val="Calibri"/>
        <family val="2"/>
        <scheme val="minor"/>
      </rPr>
      <t>2</t>
    </r>
    <r>
      <rPr>
        <b/>
        <sz val="10"/>
        <color theme="0"/>
        <rFont val="Calibri"/>
        <family val="2"/>
        <scheme val="minor"/>
      </rPr>
      <t>O</t>
    </r>
  </si>
  <si>
    <t>Feed: fertilizer &amp; crop residues, N2O</t>
  </si>
  <si>
    <t>Feed: applied &amp; deposited manure, N2O</t>
  </si>
  <si>
    <t>Feed, CO2</t>
  </si>
  <si>
    <t>LUC: soy &amp; palm, CO2</t>
  </si>
  <si>
    <t>LUC: Pasture expansion, CO2</t>
  </si>
  <si>
    <t>Feed, CH4</t>
  </si>
  <si>
    <t>Enteric fermentation, CH4</t>
  </si>
  <si>
    <t>Manure management, CH4</t>
  </si>
  <si>
    <t>Manure management, N2O</t>
  </si>
  <si>
    <t>Direct &amp; Indirect energy, CO2</t>
  </si>
  <si>
    <t>Postfarm, CO2</t>
  </si>
  <si>
    <r>
      <t>kgCH</t>
    </r>
    <r>
      <rPr>
        <b/>
        <vertAlign val="subscript"/>
        <sz val="10"/>
        <color theme="3"/>
        <rFont val="Calibri"/>
        <family val="2"/>
        <scheme val="minor"/>
      </rPr>
      <t>4</t>
    </r>
  </si>
  <si>
    <t>Milk production and GHG estimates 2021</t>
  </si>
  <si>
    <t>Table 5.1: Summary table, estimated livestock-related emissions by company, AR6 GWP100</t>
  </si>
  <si>
    <t>Danone</t>
  </si>
  <si>
    <t>Table 5.2: Full emissions estimates by company, region and emission category (Accounting basis: GWP100, AR6)</t>
  </si>
  <si>
    <t>=I26/VLOOKUP(RIGHT($F$25,3),GWP,5,FALSE)</t>
  </si>
  <si>
    <t>Sum of Q+R+S</t>
  </si>
  <si>
    <t>Sum of N+O+P+U+V</t>
  </si>
  <si>
    <t>Sum of L+M+T</t>
  </si>
  <si>
    <t>Table 6.1: Processing data - meat</t>
  </si>
  <si>
    <t>Underlying data source</t>
  </si>
  <si>
    <t>Category</t>
  </si>
  <si>
    <t>HQ country</t>
  </si>
  <si>
    <t>Animal</t>
  </si>
  <si>
    <t>Country</t>
  </si>
  <si>
    <t>Reported processing per annum 
(in # of heads)</t>
  </si>
  <si>
    <t>Processing capacity 
(in # of heads)</t>
  </si>
  <si>
    <t># of heads processed per annum (reported or based on capacity use)</t>
  </si>
  <si>
    <t>Data year</t>
  </si>
  <si>
    <t>Comments</t>
  </si>
  <si>
    <t>Data source</t>
  </si>
  <si>
    <t>Link</t>
  </si>
  <si>
    <t>Main</t>
  </si>
  <si>
    <t>US</t>
  </si>
  <si>
    <t>BR</t>
  </si>
  <si>
    <t>n/a</t>
  </si>
  <si>
    <t>33,545 daily</t>
  </si>
  <si>
    <t>Industry average for capacity use; disaggregating cross-regional production based on brand distribution.</t>
  </si>
  <si>
    <t>See Table 5.5 to 5.8 on Tab 5.1-5.16. Company data; Company reports and presentations</t>
  </si>
  <si>
    <t>multiple</t>
  </si>
  <si>
    <t>est. daily cap.</t>
  </si>
  <si>
    <t>Industry average for capacity use.</t>
  </si>
  <si>
    <t>16,900 daily</t>
  </si>
  <si>
    <t>Daily capacity used for regional split only</t>
  </si>
  <si>
    <t>Marfrig, reply to OtC letter on Sept 15, pers com from Paulo Pianez Jr. to Lisa Archer, FoE US</t>
  </si>
  <si>
    <t>13,100 daily</t>
  </si>
  <si>
    <t>no date</t>
  </si>
  <si>
    <t>More than 7 mln processed annually.</t>
  </si>
  <si>
    <t>Cargill (n.d.), Sustainable beef - Our presence.</t>
  </si>
  <si>
    <t>https://www.cargill.com/sustainability/sustainable-beef</t>
  </si>
  <si>
    <t>AU</t>
  </si>
  <si>
    <t>JV between Cargill and Teys family. Assigned 50% to each.</t>
  </si>
  <si>
    <t>Teys (2024), Sustainability Summary Report 2023, p.4</t>
  </si>
  <si>
    <t>https://au.teysgroup.com/wp-content/uploads/2024/05/Teys-Australia-Summary-Sustainability-Report-2023.pdf</t>
  </si>
  <si>
    <t>Company-reported capacity use; disaggregating cross-regional production based on facility distribution.</t>
  </si>
  <si>
    <t>See Table 5.5 to 5.8 on Tab 5.1-5.16. Company data; Tyson 2023 Annual Report on Form 10-K, Item 2</t>
  </si>
  <si>
    <t>https://s203.q4cdn.com/483587180/files/doc_financials/annual/2023/tsn-2023-10k-final.pdf</t>
  </si>
  <si>
    <t>Minerva (2024), Earnings Release 4Q23 &amp; 2023, p.5</t>
  </si>
  <si>
    <t>https://api.mziq.com/mzfilemanager/v2/d/7f2b381f-831b-4aed-b111-417a5585b53b/4031d53c-e227-9b02-f391-39a45b5a41a9?origin=1</t>
  </si>
  <si>
    <t>FR</t>
  </si>
  <si>
    <t>Converted from processed meat weight.</t>
  </si>
  <si>
    <t>See Table 5.13 on Tab 5.1-5.16. Company data; Bigard (2024), 2023 Sustainability Rreport, p.10</t>
  </si>
  <si>
    <t>https://www.groupebigard.fr/sites/default/files/medias/2024-07/bigard-dpef2023-pp-bd.pdf</t>
  </si>
  <si>
    <t>IT</t>
  </si>
  <si>
    <t>Converted from processed meat weight; Inalca is Cremoninis beef business.</t>
  </si>
  <si>
    <t>See Table 5.10 on Tab 5.1-5.16. Company data; Company communication; Inalca (2024), Sustainable Supply Chain, p.5</t>
  </si>
  <si>
    <t>https://www.inalca.it/wp-content/uploads/2024/01/Integrated-and-Sustainable-Supply-chain.pdf</t>
  </si>
  <si>
    <t>NL</t>
  </si>
  <si>
    <t>Approx. 17,500 processed weekly.</t>
  </si>
  <si>
    <t>Vion Food Group (n.d.), Vion beef.</t>
  </si>
  <si>
    <t>https://www.vionfoodgroup.com/en/beef</t>
  </si>
  <si>
    <t>DK</t>
  </si>
  <si>
    <t xml:space="preserve">Danish Crown Annual Report 2022-2023, p. 4; Danish Crown Annual Report 2019/20 </t>
  </si>
  <si>
    <t>https://www.danishcrown.com/en-gb/about-us/our-results/annual-reports/; *reporting period October 2020-September 2021</t>
  </si>
  <si>
    <t>Addition</t>
  </si>
  <si>
    <t>DE</t>
  </si>
  <si>
    <t>Westfleisch (2024), Geschäftsbericht 2023 [German], p.2</t>
  </si>
  <si>
    <t>https://www.westfleisch.de/fileadmin/Bilder/02_Unternehmen/02.07_Archiv/02.07.01_Geschaeftsberichte/2023/Westfleisch_SCE_GeschBericht_2023_web.pdf</t>
  </si>
  <si>
    <t xml:space="preserve">7,000 weekly. Announced in Sept. 2024 agreement in principle to take over Vion's cattle slaughter in Germany. </t>
  </si>
  <si>
    <t>Süddeutsche Zeitung (2024, September 6), Tönnies macht Muh [German].</t>
  </si>
  <si>
    <t>5.4 mln  daily</t>
  </si>
  <si>
    <t>UK</t>
  </si>
  <si>
    <t>See Table 5.9 on Tab 5.1-5.16. Company data; Tyson 2023 Annual Report on Form 10-K, Item 2</t>
  </si>
  <si>
    <t>South America</t>
  </si>
  <si>
    <t>35.8 mln weekly</t>
  </si>
  <si>
    <t>BRF (2024), Form 20-F Annual Report 2023, p. 63</t>
  </si>
  <si>
    <t>https://api.mziq.com/mzfilemanager/v2/d/4d44a134-36cc-4fea-b520-393c4aceabb2/29f6dbb8-4762-9fbf-0ea9-448dbb27a181?origin=1</t>
  </si>
  <si>
    <t>CN</t>
  </si>
  <si>
    <t>Poultry International (2024), Top world broiler and egg rankings 2024, pp. 8-10</t>
  </si>
  <si>
    <t>https://www.poultryinternational-digital.com/poultryinternational/october_november_2024/MobilePagedArticle.action?articleId=2013060#articleId2013060</t>
  </si>
  <si>
    <t>Wayne Sanderson is Cargill's 50/50 JV in NA with Continental Grain. Assigned 50% to each.</t>
  </si>
  <si>
    <t>Cargill Proteína Latinoamérico.</t>
  </si>
  <si>
    <t>Cargill Meats Asia; China operation has been sold.</t>
  </si>
  <si>
    <t>Europe</t>
  </si>
  <si>
    <t>Cargill Meats Europe.</t>
  </si>
  <si>
    <t>SG</t>
  </si>
  <si>
    <t>TH</t>
  </si>
  <si>
    <t>RU</t>
  </si>
  <si>
    <t>CP Foods produces pork and poultry in Russia. Information on combined 2022 production minus pork production used to estimate heads of chicken processed.</t>
  </si>
  <si>
    <t>Vet and Life (2023, February 8), Top 20 Russian pork producers compiled [Russian]; Agromics (2024, October 30), Rating of the top-25 largest meat producers in the Russian Federation in 2023.</t>
  </si>
  <si>
    <t>https://vetandlife.ru/sobytiya/sostavlen-top-20-rossijskih-proizvoditelej-svininy/; https://agromics.ru/novosti/reyting-myaso/</t>
  </si>
  <si>
    <t>AE</t>
  </si>
  <si>
    <t xml:space="preserve">New Hope Liuhe Co., Ltd. (2024), 2023 Annual Rreport, p. 37 </t>
  </si>
  <si>
    <t>http://file.finance.sina.com.cn/211.154.219.97:9494/MRGG/CNSESZ_STOCK/2024/2024-7/2024-07-06/10316551.PDF</t>
  </si>
  <si>
    <t>MX</t>
  </si>
  <si>
    <t>Wayne Sanderson is Continental Grain's 50/50 JV in NA with Cargill. Assigned 50% to each.</t>
  </si>
  <si>
    <t>Company-reported processing; disaggregating cross-regional production based on facility distribution.</t>
  </si>
  <si>
    <t>WH Group (2024), 2023 Annual Report, p.23</t>
  </si>
  <si>
    <t>https://media-whgroup.todayir.com/20240415164801467011159729_en.pdf</t>
  </si>
  <si>
    <t>Also 0.472 mln tons of milk intake</t>
  </si>
  <si>
    <t>Agencia SEBRAE (2024, April 15), Aurora Coop inaugura moderna unidade industrial em Chapecó.</t>
  </si>
  <si>
    <t>https://sc.agenciasebrae.com.br/cultura-empreendedora/aurora-coop-inaugura-moderna-unidade-industrial-em-chapeco/</t>
  </si>
  <si>
    <t>30.09 mln annually</t>
  </si>
  <si>
    <t>Company-reported capacity use.</t>
  </si>
  <si>
    <t>See Table 5.3 and 5.4 on Tab 5.1-5.16. Company data; WH Group (2024), 2023 Annual Report, p.23</t>
  </si>
  <si>
    <t>25.05 mln annually</t>
  </si>
  <si>
    <t>5.72 mln annually</t>
  </si>
  <si>
    <t>92,600 daily</t>
  </si>
  <si>
    <t>30,400 daily</t>
  </si>
  <si>
    <t>10,660 daily</t>
  </si>
  <si>
    <t>7,425 daily</t>
  </si>
  <si>
    <t>0.47 mln weekly</t>
  </si>
  <si>
    <t>Germany and Denmark; China production started Oct. 2024; Spanish dev. seems to be stalled after court ruling.</t>
  </si>
  <si>
    <t>See Table 5.14 on Tab 5.1-5.16. Company data; ISN (n.d.), ISN Schlachthofranking 2023: Konsolidierung in der Schlachtbranche setzt sich fort [German]; Tican SB Pork (n.d.), Om is [Danish]</t>
  </si>
  <si>
    <t>https://www.schweine.net/markt/schlachthofranking.html; https://www.tican.dk/om-os/</t>
  </si>
  <si>
    <t>Est. regional distribution based on facility numbers.</t>
  </si>
  <si>
    <t xml:space="preserve">Danish Crown Annual Report 2022-2023, Danish Crown Annual Report 2019/20 </t>
  </si>
  <si>
    <t>Based on reported 6.5 mln tons CO2e emissions for pigs and an intensity of 0.427 tons per pig.</t>
  </si>
  <si>
    <t>Vion Food Group (n.d.), Climate - Science Based Targets Initiative.</t>
  </si>
  <si>
    <t>https://www.vionfoodgroup.com/en/csr-topics/climate</t>
  </si>
  <si>
    <t>Muyuan Foods Co. (2024), Summary of 2023 Annual Report of Muyuan Foods Co., Ltd, p. 2</t>
  </si>
  <si>
    <t>http://static.cninfo.com.cn/finalpage/2024-04-27/1219861318.PDF</t>
  </si>
  <si>
    <t>193,100 weekly</t>
  </si>
  <si>
    <t>ES</t>
  </si>
  <si>
    <t>See Table 5.11 on Tab 5.1-5.16. Company data; Grupo Vall (n.d.), Pork Industry.</t>
  </si>
  <si>
    <t>https://vallcompanys.es/en/pork-industry/</t>
  </si>
  <si>
    <t>eFeedLink (2023, August 23), "How Chinese pig producers fared in 2022?</t>
  </si>
  <si>
    <t>https://www.efeedlink.com/contents/08-23-2023/c62e246a-805b-4574-9e70-16b9003fca6e-0002.html</t>
  </si>
  <si>
    <t>Converted from processed meat weight</t>
  </si>
  <si>
    <t>See Table 5.13 on Tab 5.1-5.16. Company data; Bigard (2024), 2023 Sustainability Report, p.10</t>
  </si>
  <si>
    <t>Hylife (n.d.), About.</t>
  </si>
  <si>
    <t>https://hylife.com/about/</t>
  </si>
  <si>
    <t xml:space="preserve">Converted from live weight of processed pork 2022.  </t>
  </si>
  <si>
    <t>Vet and Life (2023, February 8), Top 20 Russian pork producers compiled [Russian].</t>
  </si>
  <si>
    <t>https://vetandlife.ru/sobytiya/sostavlen-top-20-rossijskih-proizvoditelej-svininy/</t>
  </si>
  <si>
    <t>AgriPost (2021, June 4), CP Group’s Feed and Swine Business Prepares for A-share Listing.</t>
  </si>
  <si>
    <t>https://www.agripost.cn/2021/06/04/cp-groups-feed-and-swine-business-prepares-for-a-share-listing/</t>
  </si>
  <si>
    <t>Jorge SL (2024), Sustainability Report 2023, p. 8</t>
  </si>
  <si>
    <t>https://jorgesl.com/gj/sites/default/files/2024-10/2409-memoria-sostenibilidad%20GJ-EN-v3_compressed.pdf</t>
  </si>
  <si>
    <t>4 mln annually</t>
  </si>
  <si>
    <t>Industry average for capacity use; currently 4 slaughter facilities, 3 more under construction.</t>
  </si>
  <si>
    <t>Wens Food Group (2024, March), Investor Relations Activity Record [Chinese], p.2</t>
  </si>
  <si>
    <t>https://www.wens.com.cn/uploadfiles/2024/03/20240326155350697.pdf</t>
  </si>
  <si>
    <t>Table 6.2: Production data - dairy</t>
  </si>
  <si>
    <t xml:space="preserve"> Company</t>
  </si>
  <si>
    <t>Milk intake (tonnes, 2022)</t>
  </si>
  <si>
    <t>IFCN</t>
  </si>
  <si>
    <t>IFCN (2023) Dairy Report 2023, via Dairy News https://dairynews.today/global/news/ifcn-unveils-newest-top-20-dairy-processor-list.html</t>
  </si>
  <si>
    <t>China</t>
  </si>
  <si>
    <t>India</t>
  </si>
  <si>
    <t>Danone:</t>
  </si>
  <si>
    <t>Table 7.1 and 7.2</t>
  </si>
  <si>
    <t>EXHAUSTIVE 2021 EXTRAFINANCIAL DATA page 12</t>
  </si>
  <si>
    <t>PROCUREMENT DATA</t>
  </si>
  <si>
    <t>2021 adjusted*</t>
  </si>
  <si>
    <t>Relationship with milk producers:</t>
  </si>
  <si>
    <t>*adjusted to make percentages add exactly to 100% instead of 99%</t>
  </si>
  <si>
    <t>Number of farms from which Danone sources directly or indirectly milk</t>
  </si>
  <si>
    <t>Number of farms</t>
  </si>
  <si>
    <t>Number of these farms which are smallholders</t>
  </si>
  <si>
    <t>Tonnage of milk directly sourced by Danone worldwide</t>
  </si>
  <si>
    <t>ktons</t>
  </si>
  <si>
    <t>(a)For 2020 and before, smallholders farms were defined as “less than 10 cows”. From 2021 onwards, it is defined as “less than 25 cows”</t>
  </si>
  <si>
    <t>Main sourcing regions:</t>
  </si>
  <si>
    <t>CIS</t>
  </si>
  <si>
    <t>Latin America</t>
  </si>
  <si>
    <t>Other regions</t>
  </si>
  <si>
    <t>Percentage of total milk collected directly by Danone coming from producers working under CPM contract (a)</t>
  </si>
  <si>
    <t>Percentage of milk collected directly by Danone in EU coming from producers working under CPM contract</t>
  </si>
  <si>
    <t>Percentage of milk collected directly by Danone in the U.S coming from producers working under CPM contract</t>
  </si>
  <si>
    <t>Number of entities having deployed the Cool Farm Tool</t>
  </si>
  <si>
    <t>Number of entities</t>
  </si>
  <si>
    <t>Number of entities having implemented the Animal Welfare tool</t>
  </si>
  <si>
    <t>WH Group:</t>
  </si>
  <si>
    <t>Table 7.3 and 7.4</t>
  </si>
  <si>
    <t>WH Group (2023) Annual Report 2023</t>
  </si>
  <si>
    <t>Head slaughtered 2023 (million)</t>
  </si>
  <si>
    <t>Capacity (million heads)</t>
  </si>
  <si>
    <t xml:space="preserve">Capacity utilisation </t>
  </si>
  <si>
    <t xml:space="preserve">U.S. </t>
  </si>
  <si>
    <t xml:space="preserve">Correction factor* </t>
  </si>
  <si>
    <t>*Total reported animals processed/number implied by capacity and utilisation)</t>
  </si>
  <si>
    <t>JBS:</t>
  </si>
  <si>
    <t>Table 7.5</t>
  </si>
  <si>
    <t>JBS Institutional Presentation including 4Q23 and 2023 Results</t>
  </si>
  <si>
    <t>Table 7.6</t>
  </si>
  <si>
    <t>JBS (2024) About our company</t>
  </si>
  <si>
    <t>Table 7.7</t>
  </si>
  <si>
    <t xml:space="preserve">Pilgrim's Pride facilities and locations (https://sustainability.pilgrims.com/chapters/who-we-are/facilities-and-locations/) </t>
  </si>
  <si>
    <t>Table 7.8</t>
  </si>
  <si>
    <t xml:space="preserve">10-K - PILGRIMS PRIDE CORP 2023, Item 2 </t>
  </si>
  <si>
    <t>Used to estimate total meat production</t>
  </si>
  <si>
    <t>Used to disaggregate meat production by region</t>
  </si>
  <si>
    <t xml:space="preserve">Used to identify capacity and capacity utilisation for Pilgrim's Pride poultry and pork </t>
  </si>
  <si>
    <t xml:space="preserve">Daily capacity </t>
  </si>
  <si>
    <t>JBS Brazil</t>
  </si>
  <si>
    <t>JBS USA</t>
  </si>
  <si>
    <t>Pilgrim's Pride</t>
  </si>
  <si>
    <t>Seara</t>
  </si>
  <si>
    <t>JBS USA beef</t>
  </si>
  <si>
    <t xml:space="preserve">JBS USA pork </t>
  </si>
  <si>
    <t>JBS Canada</t>
  </si>
  <si>
    <t>JBS Australia</t>
  </si>
  <si>
    <t>Weekly capacity</t>
  </si>
  <si>
    <t>Fresh chicken processing plants</t>
  </si>
  <si>
    <t>Daily capacity</t>
  </si>
  <si>
    <t>Capacity utilisation</t>
  </si>
  <si>
    <t>-</t>
  </si>
  <si>
    <t>Chickens</t>
  </si>
  <si>
    <t>Table 7.9</t>
  </si>
  <si>
    <t xml:space="preserve">Tyson (2023) 10-k form, Nov 2023 Item 2 (utilization rates taken from  Tyson (2022) 10-k form, as those are missing from the 2023 edition </t>
  </si>
  <si>
    <t>Weekly slaughter capacity</t>
  </si>
  <si>
    <t>Facilities in USA</t>
  </si>
  <si>
    <t>Facilities in Oceania</t>
  </si>
  <si>
    <t>Facilities in East Asia</t>
  </si>
  <si>
    <t>Table 7.10</t>
  </si>
  <si>
    <t>Company communication; Inalca CSR report</t>
  </si>
  <si>
    <t>Volume of meat processed (t)</t>
  </si>
  <si>
    <t>Carcass weight (t)</t>
  </si>
  <si>
    <t>Live weight (t)</t>
  </si>
  <si>
    <t>No of animals (heads)</t>
  </si>
  <si>
    <t>Table 7.11</t>
  </si>
  <si>
    <t>Grupo Vall website - Pork Industry</t>
  </si>
  <si>
    <t>Table 7.13</t>
  </si>
  <si>
    <t>Bigard 2023 sustainability report (page 10</t>
  </si>
  <si>
    <t>Tönnies</t>
  </si>
  <si>
    <t>Table 7.14</t>
  </si>
  <si>
    <t>ISN Schlachthofranking Deutschland 2023</t>
  </si>
  <si>
    <t>Tican SB Pork (n.d.), Om is [Danish]</t>
  </si>
  <si>
    <t>Annual slaughter</t>
  </si>
  <si>
    <t>see production table</t>
  </si>
  <si>
    <t>started Oct. 2024</t>
  </si>
  <si>
    <t>Poultry global</t>
  </si>
  <si>
    <t>Table 7.16</t>
  </si>
  <si>
    <t>Top world broiler rankings 2024 (2023 numbers)</t>
  </si>
  <si>
    <t>Rank</t>
  </si>
  <si>
    <t>Subsidiary</t>
  </si>
  <si>
    <t>heads/year</t>
  </si>
  <si>
    <t>JBS S.A.</t>
  </si>
  <si>
    <t>Brazil</t>
  </si>
  <si>
    <t>Pilgrim's Pride Corp.</t>
  </si>
  <si>
    <t>United States</t>
  </si>
  <si>
    <t>Pilgrim's de Mexico</t>
  </si>
  <si>
    <t>Moy Park Ltd.</t>
  </si>
  <si>
    <t>Tyson Foods</t>
  </si>
  <si>
    <t>Tyson Foods International</t>
  </si>
  <si>
    <t>Brazil, China, Korea, Mexico, Thailand</t>
  </si>
  <si>
    <t>Cargill &amp; Continental Grain</t>
  </si>
  <si>
    <t>Wayne-Sanderson Farms</t>
  </si>
  <si>
    <t>50% assigned to Cargill/50% to Continental Grain</t>
  </si>
  <si>
    <t>Japfa Ltd.</t>
  </si>
  <si>
    <t>Singapore</t>
  </si>
  <si>
    <t>Wellhope Agri-Tech</t>
  </si>
  <si>
    <t>incl. Hanan Shuanghui Investment &amp; Dev</t>
  </si>
  <si>
    <t>Ukraine</t>
  </si>
  <si>
    <t>CP Group</t>
  </si>
  <si>
    <t>CP Thailand</t>
  </si>
  <si>
    <t>Thailand</t>
  </si>
  <si>
    <t>CP China</t>
  </si>
  <si>
    <t>Fujian Sunner Development Co. Ltd.</t>
  </si>
  <si>
    <t>New Hope Liuhe</t>
  </si>
  <si>
    <t>OK Foods</t>
  </si>
  <si>
    <t>Perdue Foods</t>
  </si>
  <si>
    <t>Cargill Proteina Latinoamerico</t>
  </si>
  <si>
    <t>Cargill Meats Asia</t>
  </si>
  <si>
    <t>Cargill Meats Europe</t>
  </si>
  <si>
    <r>
      <t>GLEAM 2017 data for regional average livestock emission factors in kgCO2e per kg carcass weight [GWP</t>
    </r>
    <r>
      <rPr>
        <b/>
        <vertAlign val="subscript"/>
        <sz val="12"/>
        <color theme="1"/>
        <rFont val="Calibri"/>
        <family val="2"/>
        <scheme val="minor"/>
      </rPr>
      <t>100</t>
    </r>
    <r>
      <rPr>
        <b/>
        <sz val="12"/>
        <color theme="1"/>
        <rFont val="Calibri"/>
        <family val="2"/>
        <scheme val="minor"/>
      </rPr>
      <t xml:space="preserve"> (AR6)]</t>
    </r>
  </si>
  <si>
    <t xml:space="preserve">Note that the regional average emissions factors supplied in 2017 by FAO did not include values for pigs in Oceania, and therefore these emissions factors are based on the GLEAM production-system speciifc emissions intensities for industrial pigs in Oceania. </t>
  </si>
  <si>
    <t>Repeat of previous table (AR6 GWP 100)</t>
  </si>
  <si>
    <t>Previous table using GWP 20 adjusting ratio in original IATP model.</t>
  </si>
  <si>
    <t>Updated with GLEAM v3</t>
  </si>
  <si>
    <t>Formuals reactivated</t>
  </si>
  <si>
    <t>Table 6.3: Emission factors on GWP 20 basis with GWP's from AR6 (80.8 for methane, 273 for nitrous oxide; converted data)</t>
  </si>
  <si>
    <t>=F7*VLOOKUP(RIGHT(F$6,3),GWP,6,FALSE)</t>
  </si>
  <si>
    <t>=G7*VLOOKUP(RIGHT(G$6,3),GWP,6,FALSE)</t>
  </si>
  <si>
    <t>=H7*VLOOKUP(RIGHT(H$6,3),GWP,6,FALSE)</t>
  </si>
  <si>
    <t>=I7*VLOOKUP(RIGHT(I$6,3),GWP,6,FALSE)</t>
  </si>
  <si>
    <t>=J7*VLOOKUP(RIGHT(J$6,3),GWP,6,FALSE)</t>
  </si>
  <si>
    <t>=K7*VLOOKUP(RIGHT(K$6,3),GWP,6,FALSE)</t>
  </si>
  <si>
    <t>=L7*VLOOKUP(RIGHT(L$6,3),GWP,6,FALSE)</t>
  </si>
  <si>
    <t>=M7*VLOOKUP(RIGHT(M$6,3),GWP,6,FALSE)</t>
  </si>
  <si>
    <t>=N7*VLOOKUP(RIGHT(N$6,3),GWP,6,FALSE)</t>
  </si>
  <si>
    <t>=O7*VLOOKUP(RIGHT(O$6,3),GWP,6,FALSE)</t>
  </si>
  <si>
    <t>=P7*VLOOKUP(RIGHT(P$6,3),GWP,6,FALSE)</t>
  </si>
  <si>
    <t>=F7*VLOOKUP(RIGHT(F$6,3),GWP,4,FALSE)</t>
  </si>
  <si>
    <t>=G7*VLOOKUP(RIGHT(G$6,3),GWP,4,FALSE)</t>
  </si>
  <si>
    <t>=H7*VLOOKUP(RIGHT(H$6,3),GWP,4,FALSE)</t>
  </si>
  <si>
    <t>=I7*VLOOKUP(RIGHT(I$6,3),GWP,4,FALSE)</t>
  </si>
  <si>
    <t>=J7*VLOOKUP(RIGHT(J$6,3),GWP,4,FALSE)</t>
  </si>
  <si>
    <t>Region for average emissions factor</t>
  </si>
  <si>
    <r>
      <t>Feed: fertilizer &amp; crop residues, N</t>
    </r>
    <r>
      <rPr>
        <b/>
        <vertAlign val="subscript"/>
        <sz val="10"/>
        <color theme="0"/>
        <rFont val="Calibri"/>
        <family val="2"/>
        <scheme val="minor"/>
      </rPr>
      <t>2</t>
    </r>
    <r>
      <rPr>
        <b/>
        <sz val="10"/>
        <color theme="0"/>
        <rFont val="Calibri"/>
        <family val="2"/>
        <scheme val="minor"/>
      </rPr>
      <t>O</t>
    </r>
  </si>
  <si>
    <r>
      <t>Feed: applied &amp; deposited manure, N</t>
    </r>
    <r>
      <rPr>
        <b/>
        <vertAlign val="subscript"/>
        <sz val="10"/>
        <color theme="0"/>
        <rFont val="Calibri"/>
        <family val="2"/>
        <scheme val="minor"/>
      </rPr>
      <t>2</t>
    </r>
    <r>
      <rPr>
        <b/>
        <sz val="10"/>
        <color theme="0"/>
        <rFont val="Calibri"/>
        <family val="2"/>
        <scheme val="minor"/>
      </rPr>
      <t>O</t>
    </r>
  </si>
  <si>
    <r>
      <t>Feed, CO</t>
    </r>
    <r>
      <rPr>
        <b/>
        <vertAlign val="subscript"/>
        <sz val="10"/>
        <color theme="0"/>
        <rFont val="Calibri"/>
        <family val="2"/>
        <scheme val="minor"/>
      </rPr>
      <t>2</t>
    </r>
  </si>
  <si>
    <r>
      <t>LUC: soy &amp; palm, CO</t>
    </r>
    <r>
      <rPr>
        <b/>
        <vertAlign val="subscript"/>
        <sz val="10"/>
        <color theme="0"/>
        <rFont val="Calibri"/>
        <family val="2"/>
        <scheme val="minor"/>
      </rPr>
      <t>2</t>
    </r>
  </si>
  <si>
    <r>
      <t>LUC: Pasture expansion, CO</t>
    </r>
    <r>
      <rPr>
        <b/>
        <vertAlign val="subscript"/>
        <sz val="10"/>
        <color theme="0"/>
        <rFont val="Calibri"/>
        <family val="2"/>
        <scheme val="minor"/>
      </rPr>
      <t>2</t>
    </r>
  </si>
  <si>
    <r>
      <t>Feed, CH</t>
    </r>
    <r>
      <rPr>
        <b/>
        <vertAlign val="subscript"/>
        <sz val="10"/>
        <color theme="0"/>
        <rFont val="Calibri"/>
        <family val="2"/>
        <scheme val="minor"/>
      </rPr>
      <t>4</t>
    </r>
  </si>
  <si>
    <r>
      <t>Enteric fermentation, CH</t>
    </r>
    <r>
      <rPr>
        <b/>
        <vertAlign val="subscript"/>
        <sz val="10"/>
        <color theme="0"/>
        <rFont val="Calibri"/>
        <family val="2"/>
        <scheme val="minor"/>
      </rPr>
      <t>4</t>
    </r>
  </si>
  <si>
    <r>
      <t>Manure management, CH</t>
    </r>
    <r>
      <rPr>
        <b/>
        <vertAlign val="subscript"/>
        <sz val="10"/>
        <color theme="0"/>
        <rFont val="Calibri"/>
        <family val="2"/>
        <scheme val="minor"/>
      </rPr>
      <t>4</t>
    </r>
  </si>
  <si>
    <r>
      <t>Manure management, N</t>
    </r>
    <r>
      <rPr>
        <b/>
        <vertAlign val="subscript"/>
        <sz val="10"/>
        <color theme="0"/>
        <rFont val="Calibri"/>
        <family val="2"/>
        <scheme val="minor"/>
      </rPr>
      <t>2</t>
    </r>
    <r>
      <rPr>
        <b/>
        <sz val="10"/>
        <color theme="0"/>
        <rFont val="Calibri"/>
        <family val="2"/>
        <scheme val="minor"/>
      </rPr>
      <t>O</t>
    </r>
  </si>
  <si>
    <r>
      <t>Direct &amp; Indirect energy, CO</t>
    </r>
    <r>
      <rPr>
        <b/>
        <vertAlign val="subscript"/>
        <sz val="10"/>
        <color theme="0"/>
        <rFont val="Calibri"/>
        <family val="2"/>
        <scheme val="minor"/>
      </rPr>
      <t>2</t>
    </r>
  </si>
  <si>
    <r>
      <t>Postfarm, CO</t>
    </r>
    <r>
      <rPr>
        <b/>
        <vertAlign val="subscript"/>
        <sz val="10"/>
        <color theme="0"/>
        <rFont val="Calibri"/>
        <family val="2"/>
        <scheme val="minor"/>
      </rPr>
      <t>2</t>
    </r>
  </si>
  <si>
    <t>World</t>
  </si>
  <si>
    <t>Table 9.1: Bone free meat weight, kg per kg carcass</t>
  </si>
  <si>
    <t>Species</t>
  </si>
  <si>
    <t>Bone free meat (fraction)</t>
  </si>
  <si>
    <t>Source: GLEAM 2.0 User Guide Table 9.1</t>
  </si>
  <si>
    <t>Table 9.2: Slaughter weight, kg per animal</t>
  </si>
  <si>
    <t>pigs per cattle</t>
  </si>
  <si>
    <t xml:space="preserve">Production system </t>
  </si>
  <si>
    <t>Source</t>
  </si>
  <si>
    <t>Mixed or Grassland</t>
  </si>
  <si>
    <t>GLEAM Supplement S1 Table 2.4-2.7</t>
  </si>
  <si>
    <t>Average on 3:2:1 slaughter assumption steers:heifers:culled cows</t>
  </si>
  <si>
    <t>Industrial</t>
  </si>
  <si>
    <t>GLEAM Supplement S1 Table 2.16</t>
  </si>
  <si>
    <t>Broiler</t>
  </si>
  <si>
    <t>GLEAM Supplement S1 Table 2.21</t>
  </si>
  <si>
    <t>Table 9.3: Dressing percentage</t>
  </si>
  <si>
    <t>Average</t>
  </si>
  <si>
    <t>GLEAM Supplement S1 Table 9.2</t>
  </si>
  <si>
    <t>Western Europe value is average of reported country-specific values</t>
  </si>
  <si>
    <t>Table 9.4: Capacity utilisation assumptions</t>
  </si>
  <si>
    <t>Days operational per year</t>
  </si>
  <si>
    <t>Assumed utilisation rate</t>
  </si>
  <si>
    <t>Poultry</t>
  </si>
  <si>
    <t>Table 9.5: Global warming potentials</t>
  </si>
  <si>
    <t>GHG</t>
  </si>
  <si>
    <t>GWP 100 (AR5, GLEAM default)</t>
  </si>
  <si>
    <t>GWP 20 (AR6)</t>
  </si>
  <si>
    <r>
      <t>Ratio (GLEAM:AR6</t>
    </r>
    <r>
      <rPr>
        <b/>
        <vertAlign val="subscript"/>
        <sz val="10"/>
        <color theme="0"/>
        <rFont val="Calibri"/>
        <family val="2"/>
        <scheme val="minor"/>
      </rPr>
      <t>20</t>
    </r>
    <r>
      <rPr>
        <b/>
        <sz val="10"/>
        <color theme="0"/>
        <rFont val="Calibri"/>
        <family val="2"/>
        <scheme val="minor"/>
      </rPr>
      <t>)</t>
    </r>
  </si>
  <si>
    <t>GWP 100 (AR6)</t>
  </si>
  <si>
    <r>
      <t>Ratio (GLEAM:AR6</t>
    </r>
    <r>
      <rPr>
        <b/>
        <vertAlign val="subscript"/>
        <sz val="10"/>
        <color theme="0"/>
        <rFont val="Calibri"/>
        <family val="2"/>
        <scheme val="minor"/>
      </rPr>
      <t>100</t>
    </r>
    <r>
      <rPr>
        <b/>
        <sz val="10"/>
        <color theme="0"/>
        <rFont val="Calibri"/>
        <family val="2"/>
        <scheme val="minor"/>
      </rPr>
      <t>)</t>
    </r>
  </si>
  <si>
    <t>N2O</t>
  </si>
  <si>
    <t>No longer using</t>
  </si>
  <si>
    <t>Updated ratio. GWP 20 ratio using AR6.</t>
  </si>
  <si>
    <t>Table 10.1: Description of GLEAM regions</t>
  </si>
  <si>
    <t>EAST ASIA AND SOUTHEAST ASIA</t>
  </si>
  <si>
    <t xml:space="preserve">   Brunei Darussalam</t>
  </si>
  <si>
    <t xml:space="preserve">   Cambodia</t>
  </si>
  <si>
    <t xml:space="preserve">   China</t>
  </si>
  <si>
    <t xml:space="preserve">   Christmas Island</t>
  </si>
  <si>
    <t xml:space="preserve">   Democratic People's Republic of Korea</t>
  </si>
  <si>
    <t xml:space="preserve">   Hong Kong</t>
  </si>
  <si>
    <t xml:space="preserve">   Indonesia</t>
  </si>
  <si>
    <t xml:space="preserve">   Japan</t>
  </si>
  <si>
    <t xml:space="preserve">   Lao People's Democratic Republic</t>
  </si>
  <si>
    <t xml:space="preserve">   Macau</t>
  </si>
  <si>
    <t xml:space="preserve">   Malaysia</t>
  </si>
  <si>
    <t xml:space="preserve">   Mongolia</t>
  </si>
  <si>
    <t xml:space="preserve">   Myanmar</t>
  </si>
  <si>
    <t xml:space="preserve">   Philippines</t>
  </si>
  <si>
    <t xml:space="preserve">   Republic of Korea</t>
  </si>
  <si>
    <t xml:space="preserve">   Singapore</t>
  </si>
  <si>
    <t xml:space="preserve">   Thailand</t>
  </si>
  <si>
    <t xml:space="preserve">   Timor-Leste</t>
  </si>
  <si>
    <t xml:space="preserve">   Viet Nam</t>
  </si>
  <si>
    <t>EASTERN EUROPE</t>
  </si>
  <si>
    <t xml:space="preserve">   Belarus</t>
  </si>
  <si>
    <t xml:space="preserve">   Bulgaria</t>
  </si>
  <si>
    <t xml:space="preserve">   Czech Republic</t>
  </si>
  <si>
    <t xml:space="preserve">   Hungary</t>
  </si>
  <si>
    <t xml:space="preserve">   Moldova, Republic of</t>
  </si>
  <si>
    <t xml:space="preserve">   Poland</t>
  </si>
  <si>
    <t xml:space="preserve">   Romania</t>
  </si>
  <si>
    <t xml:space="preserve">   Slovakia</t>
  </si>
  <si>
    <t xml:space="preserve">   Ukraine</t>
  </si>
  <si>
    <t>LATIN AMERICA AND THE CARIBEAN</t>
  </si>
  <si>
    <t xml:space="preserve">   Anguilla</t>
  </si>
  <si>
    <t xml:space="preserve">   Antigua and Barbuda</t>
  </si>
  <si>
    <t xml:space="preserve">   Argentina</t>
  </si>
  <si>
    <t xml:space="preserve">   Aruba</t>
  </si>
  <si>
    <t xml:space="preserve">   Bahamas</t>
  </si>
  <si>
    <t xml:space="preserve">   Barbados</t>
  </si>
  <si>
    <t xml:space="preserve">   Belize</t>
  </si>
  <si>
    <t xml:space="preserve">   Brazil</t>
  </si>
  <si>
    <t xml:space="preserve">   British Virgin Islands</t>
  </si>
  <si>
    <t xml:space="preserve">   Cayman Islands</t>
  </si>
  <si>
    <t xml:space="preserve">   Chile</t>
  </si>
  <si>
    <t xml:space="preserve">   Colombia</t>
  </si>
  <si>
    <t xml:space="preserve">   Costa Rica</t>
  </si>
  <si>
    <t xml:space="preserve">   Cuba</t>
  </si>
  <si>
    <t xml:space="preserve">   Dominica</t>
  </si>
  <si>
    <t xml:space="preserve">   Dominican Republic</t>
  </si>
  <si>
    <t xml:space="preserve">   Ecuador</t>
  </si>
  <si>
    <t xml:space="preserve">   El Salvador</t>
  </si>
  <si>
    <t xml:space="preserve">   Falkland Islands (Malvinas)</t>
  </si>
  <si>
    <t xml:space="preserve">   French Guiana</t>
  </si>
  <si>
    <t xml:space="preserve">   Grenada</t>
  </si>
  <si>
    <t xml:space="preserve">   Guadeloupe</t>
  </si>
  <si>
    <t xml:space="preserve">   Guatemala</t>
  </si>
  <si>
    <t xml:space="preserve">   Guyana</t>
  </si>
  <si>
    <t xml:space="preserve">   Haiti</t>
  </si>
  <si>
    <t xml:space="preserve">   Honduras</t>
  </si>
  <si>
    <t xml:space="preserve">   Jamaica</t>
  </si>
  <si>
    <t xml:space="preserve">   Martinique</t>
  </si>
  <si>
    <t xml:space="preserve">   Mexico</t>
  </si>
  <si>
    <t xml:space="preserve">   Montserrat</t>
  </si>
  <si>
    <t xml:space="preserve">   Netherlands Antilles</t>
  </si>
  <si>
    <t xml:space="preserve">   Nicaragua</t>
  </si>
  <si>
    <t xml:space="preserve">   Panama</t>
  </si>
  <si>
    <t xml:space="preserve">   Paraguay</t>
  </si>
  <si>
    <t xml:space="preserve">   Peru</t>
  </si>
  <si>
    <t xml:space="preserve">   Puerto Rico</t>
  </si>
  <si>
    <t xml:space="preserve">   Saint Kitts and Nevis</t>
  </si>
  <si>
    <t xml:space="preserve">   Saint Lucia</t>
  </si>
  <si>
    <t xml:space="preserve">   Saint Vincent and the Grenadines</t>
  </si>
  <si>
    <t xml:space="preserve">   Suriname</t>
  </si>
  <si>
    <t xml:space="preserve">   Trinidad and Tobago</t>
  </si>
  <si>
    <t xml:space="preserve">   Turks and Caicos Islands</t>
  </si>
  <si>
    <t xml:space="preserve">   United States Virgin Islands</t>
  </si>
  <si>
    <t xml:space="preserve">   Uruguay</t>
  </si>
  <si>
    <t xml:space="preserve">   Venezuela</t>
  </si>
  <si>
    <t>NEAR EAST AND NORTH AFRICA</t>
  </si>
  <si>
    <t xml:space="preserve">   Algeria</t>
  </si>
  <si>
    <t xml:space="preserve">   Armenia</t>
  </si>
  <si>
    <t xml:space="preserve">   Azerbaijan</t>
  </si>
  <si>
    <t xml:space="preserve">   Bahrain</t>
  </si>
  <si>
    <t xml:space="preserve">   Cyprus</t>
  </si>
  <si>
    <t xml:space="preserve">   Egypt</t>
  </si>
  <si>
    <t xml:space="preserve">   Gaza Strip</t>
  </si>
  <si>
    <t xml:space="preserve">   Georgia</t>
  </si>
  <si>
    <t xml:space="preserve">   Iraq</t>
  </si>
  <si>
    <t xml:space="preserve">   Israel</t>
  </si>
  <si>
    <t xml:space="preserve">   Jordan</t>
  </si>
  <si>
    <t xml:space="preserve">   Kazakhstan</t>
  </si>
  <si>
    <t xml:space="preserve">   Kuwait</t>
  </si>
  <si>
    <t xml:space="preserve">   Kyrgyzstan</t>
  </si>
  <si>
    <t xml:space="preserve">   Lebanon</t>
  </si>
  <si>
    <t xml:space="preserve">   Morocco</t>
  </si>
  <si>
    <t xml:space="preserve">   Oman</t>
  </si>
  <si>
    <t xml:space="preserve">   Qatar</t>
  </si>
  <si>
    <t xml:space="preserve">   Republic of Sudan</t>
  </si>
  <si>
    <t xml:space="preserve">   Saudi Arabia</t>
  </si>
  <si>
    <t xml:space="preserve">   South Sudan</t>
  </si>
  <si>
    <t xml:space="preserve">   State of Libya</t>
  </si>
  <si>
    <t xml:space="preserve">   Syrian Arab Republic</t>
  </si>
  <si>
    <t xml:space="preserve">   Tajikistan</t>
  </si>
  <si>
    <t xml:space="preserve">   Tunisia</t>
  </si>
  <si>
    <t xml:space="preserve">   Turkey</t>
  </si>
  <si>
    <t xml:space="preserve">   Turkmenistan</t>
  </si>
  <si>
    <t xml:space="preserve">   United Arab Emirates</t>
  </si>
  <si>
    <t xml:space="preserve">   Uzbekistan</t>
  </si>
  <si>
    <t xml:space="preserve">   West Bank</t>
  </si>
  <si>
    <t xml:space="preserve">   Western Sahara</t>
  </si>
  <si>
    <t xml:space="preserve">   Yemen</t>
  </si>
  <si>
    <t>NORTH AMERICA</t>
  </si>
  <si>
    <t xml:space="preserve">   Bermuda</t>
  </si>
  <si>
    <t xml:space="preserve">   Canada</t>
  </si>
  <si>
    <t xml:space="preserve">   Greenland</t>
  </si>
  <si>
    <t xml:space="preserve">   United States of America</t>
  </si>
  <si>
    <t>OCEANIA</t>
  </si>
  <si>
    <t xml:space="preserve">   American Samoa</t>
  </si>
  <si>
    <t xml:space="preserve">   Australia</t>
  </si>
  <si>
    <t xml:space="preserve">   Cook Islands</t>
  </si>
  <si>
    <t xml:space="preserve">   Fiji</t>
  </si>
  <si>
    <t xml:space="preserve">   French Polynesia</t>
  </si>
  <si>
    <t xml:space="preserve">   Guam</t>
  </si>
  <si>
    <t xml:space="preserve">   Kiribati</t>
  </si>
  <si>
    <t xml:space="preserve">   Marshall Islands</t>
  </si>
  <si>
    <t xml:space="preserve">   Micronesia (Federated States of)</t>
  </si>
  <si>
    <t xml:space="preserve">   Nauru</t>
  </si>
  <si>
    <t xml:space="preserve">   New Caledonia</t>
  </si>
  <si>
    <t xml:space="preserve">   New Zealand</t>
  </si>
  <si>
    <t xml:space="preserve">   Niue</t>
  </si>
  <si>
    <t xml:space="preserve">   Norfolk Island</t>
  </si>
  <si>
    <t xml:space="preserve">   Northern Mariana Islands</t>
  </si>
  <si>
    <t xml:space="preserve">   Palau</t>
  </si>
  <si>
    <t xml:space="preserve">   Papua New Guinea</t>
  </si>
  <si>
    <t xml:space="preserve">   Pitcairn</t>
  </si>
  <si>
    <t xml:space="preserve">   Saint Pierre et Miquelon</t>
  </si>
  <si>
    <t xml:space="preserve">   Samoa</t>
  </si>
  <si>
    <t xml:space="preserve">   Solomon Islands</t>
  </si>
  <si>
    <t xml:space="preserve">   Tokelau</t>
  </si>
  <si>
    <t xml:space="preserve">   Tonga</t>
  </si>
  <si>
    <t xml:space="preserve">   Tuvalu</t>
  </si>
  <si>
    <t xml:space="preserve">   Vanuatu</t>
  </si>
  <si>
    <t xml:space="preserve">   Wake Island</t>
  </si>
  <si>
    <t xml:space="preserve">   Wallis and Futuna</t>
  </si>
  <si>
    <t>RUSSIAN FEDERATION</t>
  </si>
  <si>
    <t xml:space="preserve">   Russian Federation</t>
  </si>
  <si>
    <t>SOUTH ASIA</t>
  </si>
  <si>
    <t xml:space="preserve">   Afghanistan</t>
  </si>
  <si>
    <t xml:space="preserve">   Bangladesh</t>
  </si>
  <si>
    <t xml:space="preserve">   Bhutan</t>
  </si>
  <si>
    <t xml:space="preserve">   British Indian Territory</t>
  </si>
  <si>
    <t xml:space="preserve">   India</t>
  </si>
  <si>
    <t xml:space="preserve">   Iran (Islamic Republic of)</t>
  </si>
  <si>
    <t xml:space="preserve">   Maldives</t>
  </si>
  <si>
    <t xml:space="preserve">   Nepal</t>
  </si>
  <si>
    <t xml:space="preserve">   Pakistan</t>
  </si>
  <si>
    <t xml:space="preserve">   Sri Lanka</t>
  </si>
  <si>
    <t>SUB-SAHARAN AFRICA</t>
  </si>
  <si>
    <t xml:space="preserve">   Angola</t>
  </si>
  <si>
    <t xml:space="preserve">   Benin</t>
  </si>
  <si>
    <t xml:space="preserve">   Botswana</t>
  </si>
  <si>
    <t xml:space="preserve">   Burkina Faso</t>
  </si>
  <si>
    <t xml:space="preserve">   Burundi</t>
  </si>
  <si>
    <t xml:space="preserve">   Cote d'Ivore</t>
  </si>
  <si>
    <t xml:space="preserve">   Cameroon</t>
  </si>
  <si>
    <t xml:space="preserve">   Cape Verde</t>
  </si>
  <si>
    <t xml:space="preserve">   Central African Republic</t>
  </si>
  <si>
    <t xml:space="preserve">   Chad</t>
  </si>
  <si>
    <t xml:space="preserve">   Comoros</t>
  </si>
  <si>
    <t xml:space="preserve">   Congo</t>
  </si>
  <si>
    <t xml:space="preserve">   Democratic Republic of the Congo</t>
  </si>
  <si>
    <t xml:space="preserve">   Djibouti</t>
  </si>
  <si>
    <t xml:space="preserve">   Equatorial Guinea</t>
  </si>
  <si>
    <t xml:space="preserve">   Eritrea</t>
  </si>
  <si>
    <t xml:space="preserve">   Ethiopia</t>
  </si>
  <si>
    <t xml:space="preserve">   Gabon</t>
  </si>
  <si>
    <t xml:space="preserve">   Gambia</t>
  </si>
  <si>
    <t xml:space="preserve">   Ghana</t>
  </si>
  <si>
    <t xml:space="preserve">   Guinea</t>
  </si>
  <si>
    <t xml:space="preserve">   Guinea-Bissau</t>
  </si>
  <si>
    <t xml:space="preserve">   Kenya</t>
  </si>
  <si>
    <t xml:space="preserve">   Lesotho</t>
  </si>
  <si>
    <t xml:space="preserve">   Liberia</t>
  </si>
  <si>
    <t xml:space="preserve">   Madagascar</t>
  </si>
  <si>
    <t xml:space="preserve">   Malawi</t>
  </si>
  <si>
    <t xml:space="preserve">   Mali</t>
  </si>
  <si>
    <t xml:space="preserve">   Mauritania</t>
  </si>
  <si>
    <t xml:space="preserve">   Mauritius</t>
  </si>
  <si>
    <t xml:space="preserve">   Mayotte</t>
  </si>
  <si>
    <t xml:space="preserve">   Mozambique</t>
  </si>
  <si>
    <t xml:space="preserve">   Namibia</t>
  </si>
  <si>
    <t xml:space="preserve">   Niger</t>
  </si>
  <si>
    <t xml:space="preserve">   Nigeria</t>
  </si>
  <si>
    <t xml:space="preserve">   Rwanda</t>
  </si>
  <si>
    <t xml:space="preserve">   Reunion</t>
  </si>
  <si>
    <t xml:space="preserve">   Saint Helena</t>
  </si>
  <si>
    <t xml:space="preserve">   Sao Tome and Principe</t>
  </si>
  <si>
    <t xml:space="preserve">   Senegal</t>
  </si>
  <si>
    <t xml:space="preserve">   Seychelles</t>
  </si>
  <si>
    <t xml:space="preserve">   Sierra Leone</t>
  </si>
  <si>
    <t xml:space="preserve">   Somalia</t>
  </si>
  <si>
    <t xml:space="preserve">   South Africa</t>
  </si>
  <si>
    <t xml:space="preserve">   Swaziland</t>
  </si>
  <si>
    <t xml:space="preserve">   Togo</t>
  </si>
  <si>
    <t xml:space="preserve">   Uganda</t>
  </si>
  <si>
    <t xml:space="preserve">   United Republic of Tanzania</t>
  </si>
  <si>
    <t xml:space="preserve">   Zambia</t>
  </si>
  <si>
    <t xml:space="preserve">   Zimbabwe</t>
  </si>
  <si>
    <t>WESTERN EUROPE</t>
  </si>
  <si>
    <t xml:space="preserve">   Albania</t>
  </si>
  <si>
    <t xml:space="preserve">   Andorra</t>
  </si>
  <si>
    <t xml:space="preserve">   Austria</t>
  </si>
  <si>
    <t xml:space="preserve">   Belgium</t>
  </si>
  <si>
    <t xml:space="preserve">   Bosnia and Herzegovina</t>
  </si>
  <si>
    <t xml:space="preserve">   Croatia</t>
  </si>
  <si>
    <t xml:space="preserve">   Denmark</t>
  </si>
  <si>
    <t xml:space="preserve">   Estonia</t>
  </si>
  <si>
    <t xml:space="preserve">   Faroe Islands</t>
  </si>
  <si>
    <t xml:space="preserve">   Finland</t>
  </si>
  <si>
    <t xml:space="preserve">   France</t>
  </si>
  <si>
    <t xml:space="preserve">   Germany</t>
  </si>
  <si>
    <t xml:space="preserve">   Greece</t>
  </si>
  <si>
    <t xml:space="preserve">   Guernsey</t>
  </si>
  <si>
    <t xml:space="preserve">   Iceland</t>
  </si>
  <si>
    <t xml:space="preserve">   Ireland</t>
  </si>
  <si>
    <t xml:space="preserve">   Isle of Man</t>
  </si>
  <si>
    <t xml:space="preserve">   Italy</t>
  </si>
  <si>
    <t xml:space="preserve">   Jersey</t>
  </si>
  <si>
    <t xml:space="preserve">   Latvia</t>
  </si>
  <si>
    <t xml:space="preserve">   Lietchtenstein</t>
  </si>
  <si>
    <t xml:space="preserve">   Lithuania</t>
  </si>
  <si>
    <t xml:space="preserve">   Luxembourg</t>
  </si>
  <si>
    <t xml:space="preserve">   Madeira Islands</t>
  </si>
  <si>
    <t xml:space="preserve">   Malta</t>
  </si>
  <si>
    <t xml:space="preserve">   Monaco</t>
  </si>
  <si>
    <t xml:space="preserve">   Montenegro</t>
  </si>
  <si>
    <t xml:space="preserve">   Netherlands</t>
  </si>
  <si>
    <t xml:space="preserve">   Norway</t>
  </si>
  <si>
    <t xml:space="preserve">   Portugal</t>
  </si>
  <si>
    <t xml:space="preserve">   Republic of Serbia</t>
  </si>
  <si>
    <t xml:space="preserve">   San Marino</t>
  </si>
  <si>
    <t xml:space="preserve">   Slovenia</t>
  </si>
  <si>
    <t xml:space="preserve">   Spain</t>
  </si>
  <si>
    <t xml:space="preserve">   Svalbard and Jan Mayen Islands</t>
  </si>
  <si>
    <t xml:space="preserve">   Sweden</t>
  </si>
  <si>
    <t xml:space="preserve">   Switzerland</t>
  </si>
  <si>
    <t xml:space="preserve">   The former Yugoslav Republic of Macedonia</t>
  </si>
  <si>
    <t xml:space="preserve">   United Kingdom of Great Britain and Northern Ireland</t>
  </si>
  <si>
    <t>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</si>
</sst>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0_ ;\-#,##0\ "/>
    <numFmt numFmtId="166" formatCode="_-* #,##0.00_-;\-* #,##0.00_-;_-* &quot;-&quot;??_-;_-@"/>
    <numFmt numFmtId="167" formatCode="0.00000"/>
    <numFmt numFmtId="168" formatCode="#,##0.0"/>
    <numFmt numFmtId="169" formatCode="#,##0.00_ ;\-#,##0.00\ "/>
    <numFmt numFmtId="170" formatCode="0.0"/>
    <numFmt numFmtId="171" formatCode="0.0%"/>
    <numFmt numFmtId="172" formatCode="#,##0.0_ ;\-#,##0.0\ "/>
    <numFmt numFmtId="173" formatCode="_-* #,##0_-;\-* #,##0_-;_-* &quot;-&quot;??_-;_-@_-"/>
    <numFmt numFmtId="174" formatCode="_-* #,##0.00\ _€_-;\-* #,##0.00\ _€_-;_-* &quot;-&quot;??\ _€_-;_-@_-"/>
    <numFmt numFmtId="175" formatCode="_-* #,##0\ _€_-;\-* #,##0\ _€_-;_-* &quot;-&quot;??\ _€_-;_-@_-"/>
    <numFmt numFmtId="176" formatCode="_-* #,##0.000_-;\-* #,##0.000_-;_-* &quot;-&quot;??_-;_-@_-"/>
  </numFmts>
  <fonts count="49">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0"/>
      <color rgb="FF000000"/>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b/>
      <sz val="10"/>
      <color theme="0"/>
      <name val="Calibri"/>
      <family val="2"/>
      <scheme val="minor"/>
    </font>
    <font>
      <b/>
      <vertAlign val="subscript"/>
      <sz val="10"/>
      <color theme="0"/>
      <name val="Calibri"/>
      <family val="2"/>
      <scheme val="minor"/>
    </font>
    <font>
      <i/>
      <sz val="10"/>
      <color theme="1"/>
      <name val="Calibri"/>
      <family val="2"/>
      <scheme val="minor"/>
    </font>
    <font>
      <i/>
      <sz val="10"/>
      <color theme="2" tint="-0.249977111117893"/>
      <name val="Calibri"/>
      <family val="2"/>
      <scheme val="minor"/>
    </font>
    <font>
      <sz val="10"/>
      <color theme="2" tint="-0.249977111117893"/>
      <name val="Calibri"/>
      <family val="2"/>
      <scheme val="minor"/>
    </font>
    <font>
      <b/>
      <sz val="10"/>
      <color theme="2" tint="-0.249977111117893"/>
      <name val="Calibri"/>
      <family val="2"/>
      <scheme val="minor"/>
    </font>
    <font>
      <b/>
      <sz val="10"/>
      <color theme="3"/>
      <name val="Calibri"/>
      <family val="2"/>
      <scheme val="minor"/>
    </font>
    <font>
      <b/>
      <vertAlign val="subscript"/>
      <sz val="10"/>
      <color theme="3"/>
      <name val="Calibri"/>
      <family val="2"/>
      <scheme val="minor"/>
    </font>
    <font>
      <b/>
      <sz val="10"/>
      <name val="Calibri"/>
      <family val="2"/>
      <scheme val="minor"/>
    </font>
    <font>
      <sz val="10"/>
      <name val="Calibri"/>
      <family val="2"/>
      <scheme val="minor"/>
    </font>
    <font>
      <b/>
      <i/>
      <sz val="10"/>
      <name val="Calibri"/>
      <family val="2"/>
      <scheme val="minor"/>
    </font>
    <font>
      <b/>
      <i/>
      <sz val="10"/>
      <color theme="1"/>
      <name val="Calibri"/>
      <family val="2"/>
      <scheme val="minor"/>
    </font>
    <font>
      <i/>
      <sz val="10"/>
      <color theme="2" tint="-0.499984740745262"/>
      <name val="Calibri"/>
      <family val="2"/>
      <scheme val="minor"/>
    </font>
    <font>
      <sz val="10"/>
      <color theme="2" tint="-0.499984740745262"/>
      <name val="Calibri"/>
      <family val="2"/>
      <scheme val="minor"/>
    </font>
    <font>
      <b/>
      <i/>
      <sz val="10"/>
      <color theme="2" tint="-0.249977111117893"/>
      <name val="Calibri"/>
      <family val="2"/>
      <scheme val="minor"/>
    </font>
    <font>
      <b/>
      <sz val="10"/>
      <color theme="6"/>
      <name val="Calibri"/>
      <family val="2"/>
      <scheme val="minor"/>
    </font>
    <font>
      <b/>
      <sz val="10"/>
      <color theme="2" tint="-0.89999084444715716"/>
      <name val="Calibri"/>
      <family val="2"/>
      <scheme val="minor"/>
    </font>
    <font>
      <sz val="10"/>
      <color theme="2" tint="-0.89999084444715716"/>
      <name val="Calibri"/>
      <family val="2"/>
      <scheme val="minor"/>
    </font>
    <font>
      <b/>
      <sz val="12"/>
      <color theme="1"/>
      <name val="Calibri"/>
      <family val="2"/>
      <scheme val="minor"/>
    </font>
    <font>
      <b/>
      <sz val="10"/>
      <color indexed="8"/>
      <name val="Calibri"/>
      <family val="2"/>
      <scheme val="minor"/>
    </font>
    <font>
      <sz val="10"/>
      <color indexed="8"/>
      <name val="Calibri"/>
      <family val="2"/>
      <scheme val="minor"/>
    </font>
    <font>
      <i/>
      <sz val="10"/>
      <color indexed="8"/>
      <name val="Calibri"/>
      <family val="2"/>
      <scheme val="minor"/>
    </font>
    <font>
      <u/>
      <sz val="10"/>
      <color theme="10"/>
      <name val="Calibri"/>
      <family val="2"/>
      <scheme val="minor"/>
    </font>
    <font>
      <b/>
      <sz val="8"/>
      <color theme="0"/>
      <name val="Calibri"/>
      <family val="2"/>
      <scheme val="minor"/>
    </font>
    <font>
      <b/>
      <vertAlign val="subscript"/>
      <sz val="8"/>
      <color theme="0"/>
      <name val="Calibri"/>
      <family val="2"/>
      <scheme val="minor"/>
    </font>
    <font>
      <sz val="10"/>
      <color theme="0"/>
      <name val="Calibri"/>
      <family val="2"/>
      <scheme val="minor"/>
    </font>
    <font>
      <b/>
      <vertAlign val="subscript"/>
      <sz val="10"/>
      <color theme="1"/>
      <name val="Calibri"/>
      <family val="2"/>
      <scheme val="minor"/>
    </font>
    <font>
      <b/>
      <vertAlign val="subscript"/>
      <sz val="12"/>
      <color theme="1"/>
      <name val="Calibri"/>
      <family val="2"/>
      <scheme val="minor"/>
    </font>
    <font>
      <i/>
      <sz val="10"/>
      <name val="Calibri"/>
      <family val="2"/>
      <scheme val="minor"/>
    </font>
    <font>
      <sz val="10"/>
      <color theme="6"/>
      <name val="Calibri"/>
      <family val="2"/>
      <scheme val="minor"/>
    </font>
    <font>
      <sz val="10"/>
      <color theme="0" tint="-0.34998626667073579"/>
      <name val="Calibri"/>
      <family val="2"/>
      <scheme val="minor"/>
    </font>
    <font>
      <sz val="10"/>
      <color rgb="FFFF0000"/>
      <name val="Calibri"/>
      <family val="2"/>
      <scheme val="minor"/>
    </font>
    <font>
      <u/>
      <sz val="10"/>
      <name val="Calibri"/>
      <family val="2"/>
      <scheme val="minor"/>
    </font>
    <font>
      <b/>
      <sz val="9"/>
      <color indexed="81"/>
      <name val="Tahoma"/>
      <family val="2"/>
    </font>
    <font>
      <sz val="9"/>
      <color indexed="81"/>
      <name val="Tahoma"/>
      <family val="2"/>
    </font>
    <font>
      <sz val="11"/>
      <color rgb="FFFF0000"/>
      <name val="Calibri"/>
      <family val="2"/>
      <scheme val="minor"/>
    </font>
    <font>
      <b/>
      <sz val="11"/>
      <color theme="0"/>
      <name val="Calibri"/>
      <family val="2"/>
      <scheme val="minor"/>
    </font>
    <font>
      <b/>
      <vertAlign val="subscript"/>
      <sz val="11"/>
      <color theme="0"/>
      <name val="Calibri"/>
      <family val="2"/>
      <scheme val="minor"/>
    </font>
  </fonts>
  <fills count="3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3"/>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0"/>
        <bgColor theme="4" tint="0.79998168889431442"/>
      </patternFill>
    </fill>
    <fill>
      <patternFill patternType="solid">
        <fgColor theme="5"/>
        <bgColor indexed="64"/>
      </patternFill>
    </fill>
    <fill>
      <patternFill patternType="solid">
        <fgColor theme="5" tint="-0.249977111117893"/>
        <bgColor theme="4" tint="0.79998168889431442"/>
      </patternFill>
    </fill>
    <fill>
      <patternFill patternType="solid">
        <fgColor theme="5" tint="-0.499984740745262"/>
        <bgColor indexed="64"/>
      </patternFill>
    </fill>
    <fill>
      <patternFill patternType="solid">
        <fgColor theme="5" tint="0.59999389629810485"/>
        <bgColor indexed="64"/>
      </patternFill>
    </fill>
    <fill>
      <patternFill patternType="solid">
        <fgColor theme="9"/>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
      <patternFill patternType="solid">
        <fgColor rgb="FF92D050"/>
        <bgColor indexed="64"/>
      </patternFill>
    </fill>
    <fill>
      <patternFill patternType="solid">
        <fgColor rgb="FFC9A6E4"/>
        <bgColor indexed="64"/>
      </patternFill>
    </fill>
    <fill>
      <patternFill patternType="solid">
        <fgColor rgb="FFFF5869"/>
        <bgColor indexed="64"/>
      </patternFill>
    </fill>
    <fill>
      <patternFill patternType="solid">
        <fgColor rgb="FFECF6CA"/>
        <bgColor indexed="64"/>
      </patternFill>
    </fill>
    <fill>
      <patternFill patternType="solid">
        <fgColor rgb="FFD8F1A2"/>
        <bgColor indexed="64"/>
      </patternFill>
    </fill>
    <fill>
      <patternFill patternType="solid">
        <fgColor rgb="FF677E9D"/>
        <bgColor indexed="64"/>
      </patternFill>
    </fill>
    <fill>
      <patternFill patternType="solid">
        <fgColor rgb="FF1D4D60"/>
        <bgColor indexed="64"/>
      </patternFill>
    </fill>
    <fill>
      <patternFill patternType="solid">
        <fgColor theme="5" tint="0.79998168889431442"/>
        <bgColor theme="5" tint="0.79998168889431442"/>
      </patternFill>
    </fill>
    <fill>
      <patternFill patternType="solid">
        <fgColor theme="4" tint="0.79998168889431442"/>
        <bgColor theme="4" tint="0.79998168889431442"/>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3"/>
      </right>
      <top style="thin">
        <color theme="0"/>
      </top>
      <bottom style="thin">
        <color theme="0"/>
      </bottom>
      <diagonal/>
    </border>
    <border>
      <left style="thin">
        <color theme="0"/>
      </left>
      <right style="thin">
        <color theme="0"/>
      </right>
      <top style="thin">
        <color theme="3"/>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diagonal/>
    </border>
    <border>
      <left style="thin">
        <color theme="0"/>
      </left>
      <right/>
      <top style="thin">
        <color theme="3"/>
      </top>
      <bottom style="thin">
        <color theme="0"/>
      </bottom>
      <diagonal/>
    </border>
    <border>
      <left style="thin">
        <color theme="0"/>
      </left>
      <right style="thin">
        <color theme="0"/>
      </right>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0"/>
      </right>
      <top style="thin">
        <color auto="1"/>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right/>
      <top/>
      <bottom style="thin">
        <color theme="5" tint="0.39997558519241921"/>
      </bottom>
      <diagonal/>
    </border>
    <border>
      <left style="thin">
        <color theme="0"/>
      </left>
      <right style="thin">
        <color theme="0"/>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top/>
      <bottom style="thin">
        <color theme="4" tint="0.39997558519241921"/>
      </bottom>
      <diagonal/>
    </border>
  </borders>
  <cellStyleXfs count="12">
    <xf numFmtId="0" fontId="0" fillId="2" borderId="1">
      <alignment vertical="center"/>
    </xf>
    <xf numFmtId="9" fontId="5" fillId="0" borderId="0" applyFont="0" applyFill="0" applyBorder="0" applyAlignment="0" applyProtection="0"/>
    <xf numFmtId="164" fontId="8" fillId="0" borderId="0" applyFont="0" applyFill="0" applyBorder="0" applyAlignment="0" applyProtection="0"/>
    <xf numFmtId="0" fontId="33" fillId="2" borderId="1" applyNumberFormat="0" applyFill="0" applyBorder="0" applyAlignment="0" applyProtection="0">
      <alignment vertical="center"/>
    </xf>
    <xf numFmtId="9" fontId="4" fillId="0" borderId="0" applyFont="0" applyFill="0" applyBorder="0" applyAlignment="0" applyProtection="0"/>
    <xf numFmtId="0" fontId="11" fillId="13" borderId="1" applyNumberFormat="0">
      <alignment vertical="center" wrapText="1"/>
    </xf>
    <xf numFmtId="9" fontId="3" fillId="0" borderId="0" applyFont="0" applyFill="0" applyBorder="0" applyAlignment="0" applyProtection="0"/>
    <xf numFmtId="3" fontId="8" fillId="5" borderId="1">
      <alignment vertical="center"/>
    </xf>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403">
    <xf numFmtId="0" fontId="0" fillId="2" borderId="1" xfId="0">
      <alignment vertical="center"/>
    </xf>
    <xf numFmtId="0" fontId="8" fillId="2" borderId="1" xfId="0" applyFont="1">
      <alignment vertical="center"/>
    </xf>
    <xf numFmtId="0" fontId="10" fillId="2" borderId="1" xfId="0" applyFont="1">
      <alignment vertical="center"/>
    </xf>
    <xf numFmtId="0" fontId="11" fillId="8" borderId="1" xfId="0" applyFont="1" applyFill="1" applyAlignment="1">
      <alignment vertical="center" wrapText="1"/>
    </xf>
    <xf numFmtId="166" fontId="7" fillId="2" borderId="1" xfId="0" applyNumberFormat="1" applyFont="1">
      <alignment vertical="center"/>
    </xf>
    <xf numFmtId="166" fontId="7" fillId="9" borderId="1" xfId="0" applyNumberFormat="1" applyFont="1" applyFill="1">
      <alignment vertical="center"/>
    </xf>
    <xf numFmtId="0" fontId="11" fillId="4" borderId="1" xfId="0" applyFont="1" applyFill="1">
      <alignment vertical="center"/>
    </xf>
    <xf numFmtId="0" fontId="8" fillId="10" borderId="1" xfId="0" applyFont="1" applyFill="1">
      <alignment vertical="center"/>
    </xf>
    <xf numFmtId="0" fontId="11" fillId="6" borderId="1" xfId="0" applyFont="1" applyFill="1" applyAlignment="1">
      <alignment vertical="center" wrapText="1"/>
    </xf>
    <xf numFmtId="166" fontId="7" fillId="5" borderId="1" xfId="0" applyNumberFormat="1" applyFont="1" applyFill="1">
      <alignment vertical="center"/>
    </xf>
    <xf numFmtId="0" fontId="11" fillId="11" borderId="1" xfId="0" applyFont="1" applyFill="1" applyAlignment="1">
      <alignment vertical="center" wrapText="1"/>
    </xf>
    <xf numFmtId="166" fontId="7" fillId="3" borderId="1" xfId="0" applyNumberFormat="1" applyFont="1" applyFill="1">
      <alignment vertical="center"/>
    </xf>
    <xf numFmtId="9" fontId="0" fillId="2" borderId="1" xfId="1" applyFont="1" applyFill="1" applyBorder="1" applyAlignment="1">
      <alignment vertical="center"/>
    </xf>
    <xf numFmtId="0" fontId="11" fillId="18" borderId="1" xfId="0" applyFont="1" applyFill="1" applyAlignment="1">
      <alignment vertical="center" wrapText="1"/>
    </xf>
    <xf numFmtId="0" fontId="11" fillId="18" borderId="1" xfId="0" applyFont="1" applyFill="1">
      <alignment vertical="center"/>
    </xf>
    <xf numFmtId="3" fontId="0" fillId="2" borderId="1" xfId="0" applyNumberFormat="1">
      <alignment vertical="center"/>
    </xf>
    <xf numFmtId="0" fontId="13" fillId="2" borderId="1" xfId="0" applyFont="1">
      <alignment vertical="center"/>
    </xf>
    <xf numFmtId="165" fontId="10" fillId="2" borderId="1" xfId="0" applyNumberFormat="1" applyFont="1">
      <alignment vertical="center"/>
    </xf>
    <xf numFmtId="167" fontId="10" fillId="2" borderId="1" xfId="0" applyNumberFormat="1" applyFont="1">
      <alignment vertical="center"/>
    </xf>
    <xf numFmtId="0" fontId="14" fillId="2" borderId="1" xfId="0" applyFont="1">
      <alignment vertical="center"/>
    </xf>
    <xf numFmtId="0" fontId="15" fillId="2" borderId="1" xfId="0" applyFont="1">
      <alignment vertical="center"/>
    </xf>
    <xf numFmtId="0" fontId="16" fillId="2" borderId="1" xfId="0" applyFont="1">
      <alignment vertical="center"/>
    </xf>
    <xf numFmtId="165" fontId="16" fillId="2" borderId="1" xfId="0" applyNumberFormat="1" applyFont="1">
      <alignment vertical="center"/>
    </xf>
    <xf numFmtId="0" fontId="11" fillId="13" borderId="1" xfId="0" applyFont="1" applyFill="1">
      <alignment vertical="center"/>
    </xf>
    <xf numFmtId="0" fontId="11" fillId="15" borderId="1" xfId="0" applyFont="1" applyFill="1">
      <alignment vertical="center"/>
    </xf>
    <xf numFmtId="0" fontId="11" fillId="14" borderId="1" xfId="0" applyFont="1" applyFill="1" applyAlignment="1">
      <alignment vertical="center" wrapText="1"/>
    </xf>
    <xf numFmtId="0" fontId="11" fillId="6" borderId="1" xfId="0" applyFont="1" applyFill="1">
      <alignment vertical="center"/>
    </xf>
    <xf numFmtId="0" fontId="19" fillId="16" borderId="1" xfId="0" applyFont="1" applyFill="1">
      <alignment vertical="center"/>
    </xf>
    <xf numFmtId="165" fontId="19" fillId="5" borderId="1" xfId="0" applyNumberFormat="1" applyFont="1" applyFill="1">
      <alignment vertical="center"/>
    </xf>
    <xf numFmtId="165" fontId="20" fillId="5" borderId="1" xfId="0" applyNumberFormat="1" applyFont="1" applyFill="1">
      <alignment vertical="center"/>
    </xf>
    <xf numFmtId="165" fontId="21" fillId="5" borderId="1" xfId="0" applyNumberFormat="1" applyFont="1" applyFill="1">
      <alignment vertical="center"/>
    </xf>
    <xf numFmtId="0" fontId="20" fillId="2" borderId="1" xfId="0" applyFont="1">
      <alignment vertical="center"/>
    </xf>
    <xf numFmtId="165" fontId="0" fillId="2" borderId="1" xfId="0" applyNumberFormat="1">
      <alignment vertical="center"/>
    </xf>
    <xf numFmtId="165" fontId="23" fillId="2" borderId="1" xfId="0" applyNumberFormat="1" applyFont="1">
      <alignment vertical="center"/>
    </xf>
    <xf numFmtId="165" fontId="22" fillId="2" borderId="1" xfId="0" applyNumberFormat="1" applyFont="1">
      <alignment vertical="center"/>
    </xf>
    <xf numFmtId="165" fontId="13" fillId="2" borderId="1" xfId="0" applyNumberFormat="1" applyFont="1">
      <alignment vertical="center"/>
    </xf>
    <xf numFmtId="3" fontId="7" fillId="2" borderId="1" xfId="0" applyNumberFormat="1" applyFont="1">
      <alignment vertical="center"/>
    </xf>
    <xf numFmtId="3" fontId="24" fillId="2" borderId="1" xfId="0" applyNumberFormat="1" applyFont="1">
      <alignment vertical="center"/>
    </xf>
    <xf numFmtId="3" fontId="9" fillId="2" borderId="1" xfId="0" applyNumberFormat="1" applyFont="1">
      <alignment vertical="center"/>
    </xf>
    <xf numFmtId="0" fontId="11" fillId="2" borderId="1" xfId="0" applyFont="1">
      <alignment vertical="center"/>
    </xf>
    <xf numFmtId="0" fontId="22" fillId="2" borderId="1" xfId="0" applyFont="1">
      <alignment vertical="center"/>
    </xf>
    <xf numFmtId="0" fontId="10" fillId="12" borderId="1" xfId="0" applyFont="1" applyFill="1" applyAlignment="1">
      <alignment vertical="center" wrapText="1"/>
    </xf>
    <xf numFmtId="9" fontId="0" fillId="2" borderId="1" xfId="0" applyNumberFormat="1">
      <alignment vertical="center"/>
    </xf>
    <xf numFmtId="0" fontId="16" fillId="2" borderId="1" xfId="0" applyFont="1" applyAlignment="1">
      <alignment vertical="center" wrapText="1"/>
    </xf>
    <xf numFmtId="0" fontId="15" fillId="2" borderId="1" xfId="0" applyFont="1" applyAlignment="1">
      <alignment vertical="center" wrapText="1"/>
    </xf>
    <xf numFmtId="0" fontId="25" fillId="2" borderId="1" xfId="0" applyFont="1" applyAlignment="1">
      <alignment vertical="center" wrapText="1"/>
    </xf>
    <xf numFmtId="0" fontId="16" fillId="12" borderId="1" xfId="0" applyFont="1" applyFill="1" applyAlignment="1">
      <alignment vertical="center" wrapText="1"/>
    </xf>
    <xf numFmtId="0" fontId="0" fillId="2" borderId="1" xfId="0" applyAlignment="1">
      <alignment vertical="center" wrapText="1"/>
    </xf>
    <xf numFmtId="0" fontId="25" fillId="2" borderId="1" xfId="0" applyFont="1">
      <alignment vertical="center"/>
    </xf>
    <xf numFmtId="165" fontId="15" fillId="2" borderId="1" xfId="0" applyNumberFormat="1" applyFont="1">
      <alignment vertical="center"/>
    </xf>
    <xf numFmtId="0" fontId="10" fillId="2" borderId="1" xfId="0" applyFont="1" applyAlignment="1">
      <alignment vertical="center" wrapText="1"/>
    </xf>
    <xf numFmtId="0" fontId="22" fillId="2" borderId="1" xfId="0" applyFont="1" applyAlignment="1">
      <alignment vertical="center" wrapText="1"/>
    </xf>
    <xf numFmtId="0" fontId="26" fillId="2" borderId="1" xfId="0" applyFont="1">
      <alignment vertical="center"/>
    </xf>
    <xf numFmtId="165" fontId="0" fillId="19" borderId="1" xfId="0" applyNumberFormat="1" applyFill="1">
      <alignment vertical="center"/>
    </xf>
    <xf numFmtId="0" fontId="10" fillId="20" borderId="1" xfId="0" applyFont="1" applyFill="1">
      <alignment vertical="center"/>
    </xf>
    <xf numFmtId="0" fontId="17" fillId="7" borderId="4" xfId="0" applyFont="1" applyFill="1" applyBorder="1">
      <alignment vertical="center"/>
    </xf>
    <xf numFmtId="0" fontId="11" fillId="13" borderId="5" xfId="0" applyFont="1" applyFill="1" applyBorder="1">
      <alignment vertical="center"/>
    </xf>
    <xf numFmtId="165" fontId="20" fillId="5" borderId="5" xfId="0" applyNumberFormat="1" applyFont="1" applyFill="1" applyBorder="1">
      <alignment vertical="center"/>
    </xf>
    <xf numFmtId="0" fontId="11" fillId="15" borderId="4" xfId="0" applyFont="1" applyFill="1" applyBorder="1">
      <alignment vertical="center"/>
    </xf>
    <xf numFmtId="165" fontId="21" fillId="5" borderId="4" xfId="0" applyNumberFormat="1" applyFont="1" applyFill="1" applyBorder="1">
      <alignment vertical="center"/>
    </xf>
    <xf numFmtId="0" fontId="17" fillId="7" borderId="5" xfId="0" applyFont="1" applyFill="1" applyBorder="1" applyAlignment="1">
      <alignment vertical="center" wrapText="1"/>
    </xf>
    <xf numFmtId="0" fontId="17" fillId="7" borderId="5" xfId="0" applyFont="1" applyFill="1" applyBorder="1">
      <alignment vertical="center"/>
    </xf>
    <xf numFmtId="0" fontId="11" fillId="14" borderId="4" xfId="0" applyFont="1" applyFill="1" applyBorder="1" applyAlignment="1">
      <alignment vertical="center" wrapText="1"/>
    </xf>
    <xf numFmtId="0" fontId="11" fillId="6" borderId="4" xfId="0" applyFont="1" applyFill="1" applyBorder="1">
      <alignment vertical="center"/>
    </xf>
    <xf numFmtId="165" fontId="20" fillId="5" borderId="4" xfId="0" applyNumberFormat="1" applyFont="1" applyFill="1" applyBorder="1">
      <alignment vertical="center"/>
    </xf>
    <xf numFmtId="0" fontId="11" fillId="15" borderId="5" xfId="0" applyFont="1" applyFill="1" applyBorder="1">
      <alignment vertical="center"/>
    </xf>
    <xf numFmtId="165" fontId="21" fillId="5" borderId="5" xfId="0" applyNumberFormat="1" applyFont="1" applyFill="1" applyBorder="1">
      <alignment vertical="center"/>
    </xf>
    <xf numFmtId="0" fontId="19" fillId="16" borderId="2" xfId="0" applyFont="1" applyFill="1" applyBorder="1">
      <alignment vertical="center"/>
    </xf>
    <xf numFmtId="0" fontId="19" fillId="16" borderId="6" xfId="0" applyFont="1" applyFill="1" applyBorder="1">
      <alignment vertical="center"/>
    </xf>
    <xf numFmtId="0" fontId="13" fillId="0" borderId="1" xfId="0" applyFont="1" applyFill="1">
      <alignment vertical="center"/>
    </xf>
    <xf numFmtId="3" fontId="28" fillId="0" borderId="1" xfId="0" applyNumberFormat="1" applyFont="1" applyFill="1">
      <alignment vertical="center"/>
    </xf>
    <xf numFmtId="0" fontId="27" fillId="0" borderId="1" xfId="0" applyFont="1" applyFill="1">
      <alignment vertical="center"/>
    </xf>
    <xf numFmtId="0" fontId="28" fillId="0" borderId="1" xfId="0" applyFont="1" applyFill="1">
      <alignment vertical="center"/>
    </xf>
    <xf numFmtId="3" fontId="28" fillId="0" borderId="1" xfId="0" applyNumberFormat="1" applyFont="1" applyFill="1" applyAlignment="1">
      <alignment vertical="center" wrapText="1"/>
    </xf>
    <xf numFmtId="0" fontId="11" fillId="4" borderId="1" xfId="0" applyFont="1" applyFill="1" applyAlignment="1">
      <alignment vertical="center" wrapText="1"/>
    </xf>
    <xf numFmtId="0" fontId="28" fillId="10" borderId="1" xfId="0" applyFont="1" applyFill="1">
      <alignment vertical="center"/>
    </xf>
    <xf numFmtId="3" fontId="28" fillId="10" borderId="1" xfId="0" applyNumberFormat="1" applyFont="1" applyFill="1" applyAlignment="1">
      <alignment vertical="center" wrapText="1"/>
    </xf>
    <xf numFmtId="0" fontId="28" fillId="21" borderId="1" xfId="0" applyFont="1" applyFill="1">
      <alignment vertical="center"/>
    </xf>
    <xf numFmtId="0" fontId="28" fillId="21" borderId="2" xfId="0" applyFont="1" applyFill="1" applyBorder="1">
      <alignment vertical="center"/>
    </xf>
    <xf numFmtId="3" fontId="28" fillId="10" borderId="2" xfId="0" applyNumberFormat="1" applyFont="1" applyFill="1" applyBorder="1" applyAlignment="1">
      <alignment vertical="center" wrapText="1"/>
    </xf>
    <xf numFmtId="166" fontId="7" fillId="9" borderId="2" xfId="0" applyNumberFormat="1" applyFont="1" applyFill="1" applyBorder="1">
      <alignment vertical="center"/>
    </xf>
    <xf numFmtId="166" fontId="7" fillId="9" borderId="6" xfId="0" applyNumberFormat="1" applyFont="1" applyFill="1" applyBorder="1">
      <alignment vertical="center"/>
    </xf>
    <xf numFmtId="166" fontId="7" fillId="3" borderId="2" xfId="0" applyNumberFormat="1" applyFont="1" applyFill="1" applyBorder="1">
      <alignment vertical="center"/>
    </xf>
    <xf numFmtId="0" fontId="10" fillId="10" borderId="1" xfId="0" applyFont="1" applyFill="1">
      <alignment vertical="center"/>
    </xf>
    <xf numFmtId="0" fontId="10" fillId="10" borderId="2" xfId="0" applyFont="1" applyFill="1" applyBorder="1">
      <alignment vertical="center"/>
    </xf>
    <xf numFmtId="0" fontId="10" fillId="10" borderId="6" xfId="0" applyFont="1" applyFill="1" applyBorder="1">
      <alignment vertical="center"/>
    </xf>
    <xf numFmtId="0" fontId="0" fillId="10" borderId="1" xfId="0" applyFill="1">
      <alignment vertical="center"/>
    </xf>
    <xf numFmtId="0" fontId="10" fillId="21" borderId="1" xfId="0" applyFont="1" applyFill="1">
      <alignment vertical="center"/>
    </xf>
    <xf numFmtId="0" fontId="0" fillId="2" borderId="3" xfId="0" applyBorder="1">
      <alignment vertical="center"/>
    </xf>
    <xf numFmtId="0" fontId="10" fillId="2" borderId="11" xfId="0" applyFont="1" applyBorder="1">
      <alignment vertical="center"/>
    </xf>
    <xf numFmtId="0" fontId="10" fillId="2" borderId="9" xfId="0" applyFont="1" applyBorder="1">
      <alignment vertical="center"/>
    </xf>
    <xf numFmtId="0" fontId="0" fillId="2" borderId="3" xfId="0" applyBorder="1" applyAlignment="1">
      <alignment vertical="center" wrapText="1"/>
    </xf>
    <xf numFmtId="0" fontId="0" fillId="10" borderId="1" xfId="0" applyFill="1" applyAlignment="1">
      <alignment vertical="center" wrapText="1"/>
    </xf>
    <xf numFmtId="0" fontId="0" fillId="2" borderId="4" xfId="0" applyBorder="1" applyAlignment="1">
      <alignment vertical="center" wrapText="1"/>
    </xf>
    <xf numFmtId="0" fontId="10" fillId="21" borderId="1" xfId="0" applyFont="1" applyFill="1" applyAlignment="1">
      <alignment vertical="center" wrapText="1"/>
    </xf>
    <xf numFmtId="165" fontId="0" fillId="10" borderId="1" xfId="0" applyNumberFormat="1" applyFill="1" applyAlignment="1">
      <alignment vertical="center" wrapText="1"/>
    </xf>
    <xf numFmtId="165" fontId="0" fillId="2" borderId="3" xfId="0" applyNumberFormat="1" applyBorder="1" applyAlignment="1">
      <alignment vertical="center" wrapText="1"/>
    </xf>
    <xf numFmtId="165" fontId="11" fillId="4" borderId="1" xfId="0" applyNumberFormat="1" applyFont="1" applyFill="1" applyAlignment="1">
      <alignment vertical="center" wrapText="1"/>
    </xf>
    <xf numFmtId="0" fontId="20" fillId="10" borderId="1" xfId="0" applyFont="1" applyFill="1">
      <alignment vertical="center"/>
    </xf>
    <xf numFmtId="0" fontId="11" fillId="13" borderId="7" xfId="0" applyFont="1" applyFill="1" applyBorder="1">
      <alignment vertical="center"/>
    </xf>
    <xf numFmtId="0" fontId="11" fillId="13" borderId="8" xfId="0" applyFont="1" applyFill="1" applyBorder="1">
      <alignment vertical="center"/>
    </xf>
    <xf numFmtId="0" fontId="17" fillId="7" borderId="12" xfId="0" applyFont="1" applyFill="1" applyBorder="1">
      <alignment vertical="center"/>
    </xf>
    <xf numFmtId="168" fontId="28" fillId="10" borderId="1" xfId="0" applyNumberFormat="1" applyFont="1" applyFill="1" applyAlignment="1">
      <alignment vertical="center" wrapText="1"/>
    </xf>
    <xf numFmtId="168" fontId="28" fillId="10" borderId="2" xfId="0" applyNumberFormat="1" applyFont="1" applyFill="1" applyBorder="1" applyAlignment="1">
      <alignment vertical="center" wrapText="1"/>
    </xf>
    <xf numFmtId="165" fontId="21" fillId="5" borderId="13" xfId="0" applyNumberFormat="1" applyFont="1" applyFill="1" applyBorder="1">
      <alignment vertical="center"/>
    </xf>
    <xf numFmtId="9" fontId="0" fillId="10" borderId="1" xfId="1" applyFont="1" applyFill="1" applyBorder="1" applyAlignment="1">
      <alignment vertical="center"/>
    </xf>
    <xf numFmtId="170" fontId="0" fillId="10" borderId="1" xfId="0" applyNumberFormat="1" applyFill="1">
      <alignment vertical="center"/>
    </xf>
    <xf numFmtId="165" fontId="20" fillId="9" borderId="1" xfId="0" applyNumberFormat="1" applyFont="1" applyFill="1">
      <alignment vertical="center"/>
    </xf>
    <xf numFmtId="169" fontId="20" fillId="9" borderId="1" xfId="0" applyNumberFormat="1" applyFont="1" applyFill="1">
      <alignment vertical="center"/>
    </xf>
    <xf numFmtId="165" fontId="0" fillId="10" borderId="1" xfId="0" applyNumberFormat="1" applyFill="1">
      <alignment vertical="center"/>
    </xf>
    <xf numFmtId="172" fontId="0" fillId="10" borderId="1" xfId="0" applyNumberFormat="1" applyFill="1" applyAlignment="1">
      <alignment vertical="center" wrapText="1"/>
    </xf>
    <xf numFmtId="0" fontId="11" fillId="4" borderId="11" xfId="0" applyFont="1" applyFill="1" applyBorder="1" applyAlignment="1">
      <alignment vertical="center" wrapText="1"/>
    </xf>
    <xf numFmtId="164" fontId="0" fillId="2" borderId="1" xfId="2" applyFont="1" applyFill="1" applyBorder="1" applyAlignment="1">
      <alignment vertical="center" wrapText="1"/>
    </xf>
    <xf numFmtId="2" fontId="0" fillId="2" borderId="1" xfId="0" applyNumberFormat="1">
      <alignment vertical="center"/>
    </xf>
    <xf numFmtId="0" fontId="11" fillId="18" borderId="11" xfId="0" applyFont="1" applyFill="1" applyBorder="1" applyAlignment="1">
      <alignment vertical="center" wrapText="1"/>
    </xf>
    <xf numFmtId="165" fontId="8" fillId="19" borderId="1" xfId="1" applyNumberFormat="1" applyFont="1" applyFill="1" applyBorder="1" applyAlignment="1">
      <alignment vertical="center"/>
    </xf>
    <xf numFmtId="0" fontId="11" fillId="4" borderId="11" xfId="0" applyFont="1" applyFill="1" applyBorder="1">
      <alignment vertical="center"/>
    </xf>
    <xf numFmtId="0" fontId="33" fillId="2" borderId="1" xfId="3">
      <alignment vertical="center"/>
    </xf>
    <xf numFmtId="11" fontId="0" fillId="2" borderId="1" xfId="0" applyNumberFormat="1">
      <alignment vertical="center"/>
    </xf>
    <xf numFmtId="170" fontId="0" fillId="10" borderId="1" xfId="0" applyNumberFormat="1" applyFill="1" applyAlignment="1">
      <alignment vertical="center" wrapText="1"/>
    </xf>
    <xf numFmtId="0" fontId="28" fillId="10" borderId="6" xfId="0" applyFont="1" applyFill="1" applyBorder="1" applyAlignment="1">
      <alignment horizontal="right" vertical="center"/>
    </xf>
    <xf numFmtId="0" fontId="28" fillId="10" borderId="1" xfId="0" applyFont="1" applyFill="1" applyAlignment="1">
      <alignment horizontal="right" vertical="center"/>
    </xf>
    <xf numFmtId="0" fontId="28" fillId="10" borderId="2" xfId="0" applyFont="1" applyFill="1" applyBorder="1" applyAlignment="1">
      <alignment horizontal="right" vertical="center"/>
    </xf>
    <xf numFmtId="3" fontId="28" fillId="10" borderId="2" xfId="0" applyNumberFormat="1" applyFont="1" applyFill="1" applyBorder="1" applyAlignment="1">
      <alignment vertical="top" wrapText="1"/>
    </xf>
    <xf numFmtId="0" fontId="11" fillId="13" borderId="1" xfId="0" applyFont="1" applyFill="1" applyAlignment="1">
      <alignment vertical="center" wrapText="1"/>
    </xf>
    <xf numFmtId="165" fontId="8" fillId="5" borderId="1" xfId="0" applyNumberFormat="1" applyFont="1" applyFill="1">
      <alignment vertical="center"/>
    </xf>
    <xf numFmtId="165" fontId="10" fillId="7" borderId="1" xfId="0" applyNumberFormat="1" applyFont="1" applyFill="1">
      <alignment vertical="center"/>
    </xf>
    <xf numFmtId="3" fontId="11" fillId="13" borderId="1" xfId="5" applyNumberFormat="1">
      <alignment vertical="center" wrapText="1"/>
    </xf>
    <xf numFmtId="0" fontId="36" fillId="13" borderId="8" xfId="0" applyFont="1" applyFill="1" applyBorder="1">
      <alignment vertical="center"/>
    </xf>
    <xf numFmtId="0" fontId="8" fillId="13" borderId="14" xfId="0" applyFont="1" applyFill="1" applyBorder="1">
      <alignment vertical="center"/>
    </xf>
    <xf numFmtId="3" fontId="8" fillId="5" borderId="1" xfId="7">
      <alignment vertical="center"/>
    </xf>
    <xf numFmtId="0" fontId="0" fillId="2" borderId="1" xfId="0" applyAlignment="1">
      <alignment vertical="top" wrapText="1"/>
    </xf>
    <xf numFmtId="165" fontId="0" fillId="10" borderId="1" xfId="0" applyNumberFormat="1" applyFill="1" applyAlignment="1">
      <alignment horizontal="right" vertical="center"/>
    </xf>
    <xf numFmtId="0" fontId="10" fillId="23" borderId="1" xfId="0" applyFont="1" applyFill="1">
      <alignment vertical="center"/>
    </xf>
    <xf numFmtId="0" fontId="0" fillId="23" borderId="1" xfId="0" applyFill="1">
      <alignment vertical="center"/>
    </xf>
    <xf numFmtId="3" fontId="0" fillId="23" borderId="1" xfId="0" applyNumberFormat="1" applyFill="1">
      <alignment vertical="center"/>
    </xf>
    <xf numFmtId="0" fontId="29" fillId="23" borderId="1" xfId="0" applyFont="1" applyFill="1">
      <alignment vertical="center"/>
    </xf>
    <xf numFmtId="0" fontId="8" fillId="23" borderId="1" xfId="0" applyFont="1" applyFill="1">
      <alignment vertical="center"/>
    </xf>
    <xf numFmtId="165" fontId="39" fillId="16" borderId="12" xfId="0" applyNumberFormat="1" applyFont="1" applyFill="1" applyBorder="1">
      <alignment vertical="center"/>
    </xf>
    <xf numFmtId="9" fontId="39" fillId="16" borderId="5" xfId="1" applyFont="1" applyFill="1" applyBorder="1" applyAlignment="1">
      <alignment vertical="center"/>
    </xf>
    <xf numFmtId="165" fontId="20" fillId="5" borderId="8" xfId="0" applyNumberFormat="1" applyFont="1" applyFill="1" applyBorder="1">
      <alignment vertical="center"/>
    </xf>
    <xf numFmtId="165" fontId="20" fillId="5" borderId="7" xfId="0" applyNumberFormat="1" applyFont="1" applyFill="1" applyBorder="1">
      <alignment vertical="center"/>
    </xf>
    <xf numFmtId="165" fontId="20" fillId="5" borderId="10" xfId="0" applyNumberFormat="1" applyFont="1" applyFill="1" applyBorder="1">
      <alignment vertical="center"/>
    </xf>
    <xf numFmtId="165" fontId="39" fillId="16" borderId="4" xfId="0" applyNumberFormat="1" applyFont="1" applyFill="1" applyBorder="1">
      <alignment vertical="center"/>
    </xf>
    <xf numFmtId="9" fontId="8" fillId="19" borderId="1" xfId="1" applyFont="1" applyFill="1" applyBorder="1" applyAlignment="1">
      <alignment vertical="center"/>
    </xf>
    <xf numFmtId="165" fontId="10" fillId="21" borderId="1" xfId="0" applyNumberFormat="1" applyFont="1" applyFill="1">
      <alignment vertical="center"/>
    </xf>
    <xf numFmtId="9" fontId="10" fillId="21" borderId="1" xfId="1" applyFont="1" applyFill="1" applyBorder="1" applyAlignment="1">
      <alignment vertical="center"/>
    </xf>
    <xf numFmtId="0" fontId="31" fillId="10" borderId="1" xfId="0" applyFont="1" applyFill="1" applyAlignment="1">
      <alignment horizontal="left" vertical="center" wrapText="1"/>
    </xf>
    <xf numFmtId="3" fontId="31" fillId="10" borderId="1" xfId="0" applyNumberFormat="1" applyFont="1" applyFill="1" applyAlignment="1">
      <alignment horizontal="left" vertical="center" shrinkToFit="1"/>
    </xf>
    <xf numFmtId="3" fontId="30" fillId="10" borderId="1" xfId="0" applyNumberFormat="1" applyFont="1" applyFill="1" applyAlignment="1">
      <alignment horizontal="left" vertical="center" shrinkToFit="1"/>
    </xf>
    <xf numFmtId="9" fontId="31" fillId="10" borderId="1" xfId="0" applyNumberFormat="1" applyFont="1" applyFill="1" applyAlignment="1">
      <alignment horizontal="left" vertical="center" wrapText="1" shrinkToFit="1"/>
    </xf>
    <xf numFmtId="9" fontId="30" fillId="10" borderId="1" xfId="0" applyNumberFormat="1" applyFont="1" applyFill="1" applyAlignment="1">
      <alignment horizontal="left" vertical="center" wrapText="1" shrinkToFit="1"/>
    </xf>
    <xf numFmtId="3" fontId="31" fillId="10" borderId="1" xfId="0" applyNumberFormat="1" applyFont="1" applyFill="1" applyAlignment="1">
      <alignment horizontal="left" vertical="center" wrapText="1" shrinkToFit="1"/>
    </xf>
    <xf numFmtId="3" fontId="30" fillId="10" borderId="1" xfId="0" applyNumberFormat="1" applyFont="1" applyFill="1" applyAlignment="1">
      <alignment horizontal="left" vertical="center" wrapText="1" shrinkToFit="1"/>
    </xf>
    <xf numFmtId="171" fontId="30" fillId="10" borderId="1" xfId="0" applyNumberFormat="1" applyFont="1" applyFill="1" applyAlignment="1">
      <alignment horizontal="left" vertical="center" wrapText="1" shrinkToFit="1"/>
    </xf>
    <xf numFmtId="0" fontId="20" fillId="10" borderId="1" xfId="0" applyFont="1" applyFill="1" applyAlignment="1">
      <alignment horizontal="left" vertical="center" wrapText="1"/>
    </xf>
    <xf numFmtId="1" fontId="31" fillId="10" borderId="1" xfId="0" applyNumberFormat="1" applyFont="1" applyFill="1" applyAlignment="1">
      <alignment horizontal="left" vertical="center" wrapText="1" shrinkToFit="1"/>
    </xf>
    <xf numFmtId="1" fontId="30" fillId="10" borderId="1" xfId="0" applyNumberFormat="1" applyFont="1" applyFill="1" applyAlignment="1">
      <alignment horizontal="left" vertical="center" wrapText="1" shrinkToFit="1"/>
    </xf>
    <xf numFmtId="165" fontId="20" fillId="19" borderId="4" xfId="0" applyNumberFormat="1" applyFont="1" applyFill="1" applyBorder="1">
      <alignment vertical="center"/>
    </xf>
    <xf numFmtId="165" fontId="20" fillId="25" borderId="4" xfId="0" applyNumberFormat="1" applyFont="1" applyFill="1" applyBorder="1">
      <alignment vertical="center"/>
    </xf>
    <xf numFmtId="0" fontId="0" fillId="25" borderId="1" xfId="0" quotePrefix="1" applyFill="1">
      <alignment vertical="center"/>
    </xf>
    <xf numFmtId="0" fontId="0" fillId="19" borderId="1" xfId="0" quotePrefix="1" applyFill="1">
      <alignment vertical="center"/>
    </xf>
    <xf numFmtId="165" fontId="20" fillId="9" borderId="4" xfId="0" applyNumberFormat="1" applyFont="1" applyFill="1" applyBorder="1">
      <alignment vertical="center"/>
    </xf>
    <xf numFmtId="167" fontId="10" fillId="9" borderId="1" xfId="0" quotePrefix="1" applyNumberFormat="1" applyFont="1" applyFill="1">
      <alignment vertical="center"/>
    </xf>
    <xf numFmtId="165" fontId="10" fillId="5" borderId="1" xfId="0" applyNumberFormat="1" applyFont="1" applyFill="1">
      <alignment vertical="center"/>
    </xf>
    <xf numFmtId="0" fontId="10" fillId="26" borderId="1" xfId="0" quotePrefix="1" applyFont="1" applyFill="1">
      <alignment vertical="center"/>
    </xf>
    <xf numFmtId="0" fontId="10" fillId="26" borderId="1" xfId="0" applyFont="1" applyFill="1">
      <alignment vertical="center"/>
    </xf>
    <xf numFmtId="0" fontId="20" fillId="0" borderId="1" xfId="0" applyFont="1" applyFill="1">
      <alignment vertical="center"/>
    </xf>
    <xf numFmtId="0" fontId="19" fillId="0" borderId="1" xfId="0" applyFont="1" applyFill="1">
      <alignment vertical="center"/>
    </xf>
    <xf numFmtId="165" fontId="20" fillId="0" borderId="8" xfId="0" applyNumberFormat="1" applyFont="1" applyFill="1" applyBorder="1">
      <alignment vertical="center"/>
    </xf>
    <xf numFmtId="165" fontId="39" fillId="0" borderId="4" xfId="0" applyNumberFormat="1" applyFont="1" applyFill="1" applyBorder="1">
      <alignment vertical="center"/>
    </xf>
    <xf numFmtId="9" fontId="39" fillId="0" borderId="8" xfId="1" applyFont="1" applyFill="1" applyBorder="1" applyAlignment="1">
      <alignment vertical="center"/>
    </xf>
    <xf numFmtId="165" fontId="21" fillId="0" borderId="4" xfId="0" applyNumberFormat="1" applyFont="1" applyFill="1" applyBorder="1">
      <alignment vertical="center"/>
    </xf>
    <xf numFmtId="165" fontId="21" fillId="0" borderId="1" xfId="0" applyNumberFormat="1" applyFont="1" applyFill="1">
      <alignment vertical="center"/>
    </xf>
    <xf numFmtId="165" fontId="21" fillId="0" borderId="8" xfId="0" applyNumberFormat="1" applyFont="1" applyFill="1" applyBorder="1">
      <alignment vertical="center"/>
    </xf>
    <xf numFmtId="165" fontId="20" fillId="0" borderId="4" xfId="0" applyNumberFormat="1" applyFont="1" applyFill="1" applyBorder="1">
      <alignment vertical="center"/>
    </xf>
    <xf numFmtId="165" fontId="20" fillId="25" borderId="1" xfId="0" applyNumberFormat="1" applyFont="1" applyFill="1">
      <alignment vertical="center"/>
    </xf>
    <xf numFmtId="165" fontId="20" fillId="19" borderId="1" xfId="0" applyNumberFormat="1" applyFont="1" applyFill="1">
      <alignment vertical="center"/>
    </xf>
    <xf numFmtId="0" fontId="0" fillId="9" borderId="1" xfId="0" quotePrefix="1" applyFill="1">
      <alignment vertical="center"/>
    </xf>
    <xf numFmtId="0" fontId="0" fillId="5" borderId="1" xfId="0" applyFill="1">
      <alignment vertical="center"/>
    </xf>
    <xf numFmtId="0" fontId="0" fillId="26" borderId="1" xfId="0" quotePrefix="1" applyFill="1">
      <alignment vertical="center"/>
    </xf>
    <xf numFmtId="165" fontId="19" fillId="0" borderId="1" xfId="0" applyNumberFormat="1" applyFont="1" applyFill="1">
      <alignment vertical="center"/>
    </xf>
    <xf numFmtId="165" fontId="20" fillId="0" borderId="1" xfId="0" applyNumberFormat="1" applyFont="1" applyFill="1">
      <alignment vertical="center"/>
    </xf>
    <xf numFmtId="0" fontId="8" fillId="17" borderId="1" xfId="0" applyFont="1" applyFill="1">
      <alignment vertical="center"/>
    </xf>
    <xf numFmtId="0" fontId="40" fillId="24" borderId="1" xfId="0" quotePrefix="1" applyFont="1" applyFill="1">
      <alignment vertical="center"/>
    </xf>
    <xf numFmtId="0" fontId="40" fillId="24" borderId="11" xfId="0" quotePrefix="1" applyFont="1" applyFill="1" applyBorder="1">
      <alignment vertical="center"/>
    </xf>
    <xf numFmtId="0" fontId="41" fillId="2" borderId="1" xfId="0" applyFont="1">
      <alignment vertical="center"/>
    </xf>
    <xf numFmtId="0" fontId="10" fillId="10" borderId="15" xfId="0" applyFont="1" applyFill="1" applyBorder="1">
      <alignment vertical="center"/>
    </xf>
    <xf numFmtId="166" fontId="7" fillId="9" borderId="15" xfId="0" applyNumberFormat="1" applyFont="1" applyFill="1" applyBorder="1">
      <alignment vertical="center"/>
    </xf>
    <xf numFmtId="0" fontId="10" fillId="10" borderId="16" xfId="0" applyFont="1" applyFill="1" applyBorder="1">
      <alignment vertical="center"/>
    </xf>
    <xf numFmtId="166" fontId="7" fillId="9" borderId="16" xfId="0" applyNumberFormat="1" applyFont="1" applyFill="1" applyBorder="1">
      <alignment vertical="center"/>
    </xf>
    <xf numFmtId="0" fontId="8" fillId="27" borderId="1" xfId="0" applyFont="1" applyFill="1">
      <alignment vertical="center"/>
    </xf>
    <xf numFmtId="0" fontId="0" fillId="2" borderId="1" xfId="0" pivotButton="1">
      <alignment vertical="center"/>
    </xf>
    <xf numFmtId="164" fontId="0" fillId="2" borderId="1" xfId="2" applyFont="1" applyFill="1" applyBorder="1" applyAlignment="1">
      <alignment vertical="center"/>
    </xf>
    <xf numFmtId="166" fontId="7" fillId="3" borderId="16" xfId="0" applyNumberFormat="1" applyFont="1" applyFill="1" applyBorder="1">
      <alignment vertical="center"/>
    </xf>
    <xf numFmtId="0" fontId="10" fillId="28" borderId="1" xfId="0" applyFont="1" applyFill="1">
      <alignment vertical="center"/>
    </xf>
    <xf numFmtId="0" fontId="11" fillId="28" borderId="1" xfId="0" applyFont="1" applyFill="1">
      <alignment vertical="center"/>
    </xf>
    <xf numFmtId="170" fontId="42" fillId="10" borderId="1" xfId="0" applyNumberFormat="1" applyFont="1" applyFill="1">
      <alignment vertical="center"/>
    </xf>
    <xf numFmtId="0" fontId="28" fillId="21" borderId="8" xfId="0" applyFont="1" applyFill="1" applyBorder="1">
      <alignment vertical="center"/>
    </xf>
    <xf numFmtId="0" fontId="28" fillId="21" borderId="4" xfId="0" applyFont="1" applyFill="1" applyBorder="1">
      <alignment vertical="center"/>
    </xf>
    <xf numFmtId="0" fontId="28" fillId="21" borderId="7" xfId="0" applyFont="1" applyFill="1" applyBorder="1">
      <alignment vertical="center"/>
    </xf>
    <xf numFmtId="0" fontId="11" fillId="4" borderId="8" xfId="0" applyFont="1" applyFill="1" applyBorder="1">
      <alignment vertical="center"/>
    </xf>
    <xf numFmtId="0" fontId="11" fillId="4" borderId="4" xfId="0" applyFont="1" applyFill="1" applyBorder="1">
      <alignment vertical="center"/>
    </xf>
    <xf numFmtId="0" fontId="32" fillId="2" borderId="1" xfId="0" applyFont="1" applyAlignment="1">
      <alignment horizontal="left" vertical="center" wrapText="1"/>
    </xf>
    <xf numFmtId="0" fontId="30" fillId="2" borderId="1" xfId="0" applyFont="1" applyAlignment="1">
      <alignment horizontal="left" vertical="center" wrapText="1"/>
    </xf>
    <xf numFmtId="0" fontId="33" fillId="2" borderId="14" xfId="3" applyBorder="1" applyAlignment="1">
      <alignment vertical="top" wrapText="1"/>
    </xf>
    <xf numFmtId="0" fontId="33" fillId="2" borderId="4" xfId="3" applyBorder="1" applyAlignment="1">
      <alignment vertical="top" wrapText="1"/>
    </xf>
    <xf numFmtId="0" fontId="0" fillId="0" borderId="1" xfId="0" applyFill="1">
      <alignment vertical="center"/>
    </xf>
    <xf numFmtId="0" fontId="0" fillId="0" borderId="1" xfId="0" applyFill="1" applyAlignment="1">
      <alignment vertical="center" wrapText="1"/>
    </xf>
    <xf numFmtId="0" fontId="0" fillId="0" borderId="11" xfId="0" applyFill="1" applyBorder="1">
      <alignment vertical="center"/>
    </xf>
    <xf numFmtId="0" fontId="0" fillId="2" borderId="1" xfId="0" applyAlignment="1">
      <alignment horizontal="center" vertical="center"/>
    </xf>
    <xf numFmtId="0" fontId="10" fillId="2" borderId="1" xfId="0" applyFont="1" applyAlignment="1">
      <alignment horizontal="left" vertical="center"/>
    </xf>
    <xf numFmtId="0" fontId="0" fillId="2" borderId="1" xfId="0" applyAlignment="1">
      <alignment horizontal="right" vertical="center"/>
    </xf>
    <xf numFmtId="0" fontId="20" fillId="30" borderId="1" xfId="0" applyFont="1" applyFill="1">
      <alignment vertical="center"/>
    </xf>
    <xf numFmtId="0" fontId="0" fillId="2" borderId="2" xfId="0" applyBorder="1">
      <alignment vertical="center"/>
    </xf>
    <xf numFmtId="0" fontId="0" fillId="0" borderId="2" xfId="0" applyFill="1" applyBorder="1">
      <alignment vertical="center"/>
    </xf>
    <xf numFmtId="0" fontId="36" fillId="4" borderId="0" xfId="0" applyFont="1" applyFill="1" applyBorder="1">
      <alignment vertical="center"/>
    </xf>
    <xf numFmtId="0" fontId="11" fillId="4" borderId="14" xfId="0" applyFont="1" applyFill="1" applyBorder="1">
      <alignment vertical="center"/>
    </xf>
    <xf numFmtId="0" fontId="0" fillId="0" borderId="0" xfId="0" applyFill="1" applyBorder="1">
      <alignment vertical="center"/>
    </xf>
    <xf numFmtId="0" fontId="36" fillId="4" borderId="3" xfId="0" applyFont="1" applyFill="1" applyBorder="1" applyAlignment="1">
      <alignment horizontal="center" vertical="center"/>
    </xf>
    <xf numFmtId="0" fontId="11" fillId="4" borderId="3" xfId="0" applyFont="1" applyFill="1" applyBorder="1">
      <alignment vertical="center"/>
    </xf>
    <xf numFmtId="0" fontId="11" fillId="4" borderId="3" xfId="0" applyFont="1" applyFill="1" applyBorder="1" applyAlignment="1">
      <alignment horizontal="center" vertical="center" wrapText="1"/>
    </xf>
    <xf numFmtId="0" fontId="11" fillId="4" borderId="3" xfId="0" applyFont="1" applyFill="1" applyBorder="1" applyAlignment="1">
      <alignment vertical="center" wrapText="1"/>
    </xf>
    <xf numFmtId="0" fontId="11" fillId="31" borderId="3" xfId="0" applyFont="1" applyFill="1" applyBorder="1" applyAlignment="1">
      <alignment horizontal="right" vertical="center" wrapText="1"/>
    </xf>
    <xf numFmtId="0" fontId="11" fillId="4" borderId="3" xfId="0" applyFont="1" applyFill="1" applyBorder="1" applyAlignment="1">
      <alignment horizontal="right" vertical="center" wrapText="1"/>
    </xf>
    <xf numFmtId="0" fontId="11" fillId="4" borderId="3" xfId="0" applyFont="1" applyFill="1" applyBorder="1" applyAlignment="1">
      <alignment horizontal="right" vertical="center"/>
    </xf>
    <xf numFmtId="0" fontId="0" fillId="0" borderId="3" xfId="0" applyFill="1" applyBorder="1">
      <alignment vertical="center"/>
    </xf>
    <xf numFmtId="0" fontId="20" fillId="30" borderId="1" xfId="0" applyFont="1" applyFill="1" applyAlignment="1">
      <alignment horizontal="center" vertical="center"/>
    </xf>
    <xf numFmtId="0" fontId="19" fillId="29" borderId="1" xfId="0" applyFont="1" applyFill="1">
      <alignment vertical="center"/>
    </xf>
    <xf numFmtId="0" fontId="19" fillId="29" borderId="1" xfId="0" applyFont="1" applyFill="1" applyAlignment="1">
      <alignment horizontal="center" vertical="center"/>
    </xf>
    <xf numFmtId="0" fontId="20" fillId="29" borderId="1" xfId="0" applyFont="1" applyFill="1">
      <alignment vertical="center"/>
    </xf>
    <xf numFmtId="3" fontId="20" fillId="29" borderId="1" xfId="0" applyNumberFormat="1" applyFont="1" applyFill="1" applyAlignment="1">
      <alignment horizontal="right" vertical="center" wrapText="1"/>
    </xf>
    <xf numFmtId="3" fontId="20" fillId="29" borderId="1" xfId="0" applyNumberFormat="1" applyFont="1" applyFill="1" applyAlignment="1">
      <alignment vertical="center" wrapText="1"/>
    </xf>
    <xf numFmtId="0" fontId="20" fillId="30" borderId="1" xfId="0" applyFont="1" applyFill="1" applyAlignment="1">
      <alignment vertical="top"/>
    </xf>
    <xf numFmtId="0" fontId="0" fillId="0" borderId="17" xfId="0" applyFill="1" applyBorder="1">
      <alignment vertical="center"/>
    </xf>
    <xf numFmtId="0" fontId="19" fillId="30" borderId="1" xfId="0" applyFont="1" applyFill="1">
      <alignment vertical="center"/>
    </xf>
    <xf numFmtId="0" fontId="19" fillId="30" borderId="1" xfId="0" applyFont="1" applyFill="1" applyAlignment="1">
      <alignment horizontal="center" vertical="center"/>
    </xf>
    <xf numFmtId="3" fontId="20" fillId="30" borderId="1" xfId="0" applyNumberFormat="1" applyFont="1" applyFill="1" applyAlignment="1">
      <alignment horizontal="right" vertical="center" wrapText="1"/>
    </xf>
    <xf numFmtId="0" fontId="20" fillId="29" borderId="1" xfId="0" applyFont="1" applyFill="1" applyAlignment="1">
      <alignment horizontal="right" vertical="center"/>
    </xf>
    <xf numFmtId="0" fontId="0" fillId="30" borderId="1" xfId="0" applyFill="1">
      <alignment vertical="center"/>
    </xf>
    <xf numFmtId="3" fontId="20" fillId="30" borderId="1" xfId="0" applyNumberFormat="1" applyFont="1" applyFill="1" applyAlignment="1">
      <alignment vertical="center" wrapText="1"/>
    </xf>
    <xf numFmtId="0" fontId="20" fillId="30" borderId="1" xfId="0" applyFont="1" applyFill="1" applyAlignment="1">
      <alignment horizontal="right" vertical="center"/>
    </xf>
    <xf numFmtId="3" fontId="20" fillId="30" borderId="1" xfId="0" applyNumberFormat="1" applyFont="1" applyFill="1">
      <alignment vertical="center"/>
    </xf>
    <xf numFmtId="0" fontId="0" fillId="30" borderId="1" xfId="0" applyFill="1" applyAlignment="1">
      <alignment horizontal="right" vertical="center"/>
    </xf>
    <xf numFmtId="0" fontId="20" fillId="30" borderId="1" xfId="3" applyFont="1" applyFill="1" applyBorder="1" applyAlignment="1">
      <alignment vertical="top"/>
    </xf>
    <xf numFmtId="0" fontId="20" fillId="30" borderId="1" xfId="3" applyFont="1" applyFill="1" applyBorder="1" applyAlignment="1">
      <alignment vertical="center"/>
    </xf>
    <xf numFmtId="3" fontId="20" fillId="30" borderId="1" xfId="3" applyNumberFormat="1" applyFont="1" applyFill="1" applyBorder="1">
      <alignment vertical="center"/>
    </xf>
    <xf numFmtId="0" fontId="43" fillId="30" borderId="1" xfId="3" applyFont="1" applyFill="1" applyBorder="1">
      <alignment vertical="center"/>
    </xf>
    <xf numFmtId="0" fontId="20" fillId="30" borderId="1" xfId="0" applyFont="1" applyFill="1" applyAlignment="1">
      <alignment vertical="center" wrapText="1"/>
    </xf>
    <xf numFmtId="3" fontId="28" fillId="2" borderId="1" xfId="0" applyNumberFormat="1" applyFont="1" applyAlignment="1">
      <alignment vertical="center" wrapText="1"/>
    </xf>
    <xf numFmtId="3" fontId="28" fillId="0" borderId="1" xfId="0" applyNumberFormat="1" applyFont="1" applyFill="1" applyAlignment="1">
      <alignment horizontal="right" vertical="center"/>
    </xf>
    <xf numFmtId="168" fontId="0" fillId="2" borderId="1" xfId="0" applyNumberFormat="1" applyAlignment="1">
      <alignment vertical="center" wrapText="1"/>
    </xf>
    <xf numFmtId="0" fontId="36" fillId="4" borderId="8" xfId="0" applyFont="1" applyFill="1" applyBorder="1">
      <alignment vertical="center"/>
    </xf>
    <xf numFmtId="0" fontId="11" fillId="4" borderId="1" xfId="0" applyFont="1" applyFill="1" applyAlignment="1">
      <alignment horizontal="right" vertical="center"/>
    </xf>
    <xf numFmtId="0" fontId="28" fillId="10" borderId="0" xfId="0" applyFont="1" applyFill="1" applyBorder="1" applyAlignment="1">
      <alignment horizontal="right" vertical="center"/>
    </xf>
    <xf numFmtId="3" fontId="28" fillId="10" borderId="0" xfId="0" applyNumberFormat="1" applyFont="1" applyFill="1" applyBorder="1" applyAlignment="1">
      <alignment vertical="center" wrapText="1"/>
    </xf>
    <xf numFmtId="0" fontId="7" fillId="10" borderId="0" xfId="0" applyFont="1" applyFill="1" applyBorder="1" applyAlignment="1">
      <alignment vertical="top"/>
    </xf>
    <xf numFmtId="0" fontId="0" fillId="2" borderId="20" xfId="0" applyBorder="1" applyAlignment="1">
      <alignment horizontal="center" vertical="center"/>
    </xf>
    <xf numFmtId="0" fontId="28" fillId="21" borderId="21" xfId="0" applyFont="1" applyFill="1" applyBorder="1">
      <alignment vertical="center"/>
    </xf>
    <xf numFmtId="0" fontId="28" fillId="21" borderId="20" xfId="0" applyFont="1" applyFill="1" applyBorder="1">
      <alignment vertical="center"/>
    </xf>
    <xf numFmtId="168" fontId="28" fillId="10" borderId="20" xfId="0" applyNumberFormat="1" applyFont="1" applyFill="1" applyBorder="1" applyAlignment="1">
      <alignment vertical="center" wrapText="1"/>
    </xf>
    <xf numFmtId="0" fontId="28" fillId="10" borderId="20" xfId="0" applyFont="1" applyFill="1" applyBorder="1" applyAlignment="1">
      <alignment horizontal="right" vertical="center"/>
    </xf>
    <xf numFmtId="0" fontId="7" fillId="10" borderId="20" xfId="0" applyFont="1" applyFill="1" applyBorder="1">
      <alignment vertical="center"/>
    </xf>
    <xf numFmtId="0" fontId="7" fillId="10" borderId="20" xfId="0" applyFont="1" applyFill="1" applyBorder="1" applyAlignment="1">
      <alignment vertical="top"/>
    </xf>
    <xf numFmtId="0" fontId="0" fillId="0" borderId="20" xfId="0" applyFill="1" applyBorder="1">
      <alignment vertical="center"/>
    </xf>
    <xf numFmtId="0" fontId="0" fillId="2" borderId="3" xfId="0" applyBorder="1" applyAlignment="1">
      <alignment horizontal="center" vertical="center"/>
    </xf>
    <xf numFmtId="168" fontId="28" fillId="10" borderId="3" xfId="0" applyNumberFormat="1" applyFont="1" applyFill="1" applyBorder="1" applyAlignment="1">
      <alignment vertical="center" wrapText="1"/>
    </xf>
    <xf numFmtId="3" fontId="28" fillId="10" borderId="20" xfId="0" applyNumberFormat="1" applyFont="1" applyFill="1" applyBorder="1" applyAlignment="1">
      <alignment vertical="center" wrapText="1"/>
    </xf>
    <xf numFmtId="0" fontId="0" fillId="2" borderId="18" xfId="0" applyBorder="1" applyAlignment="1">
      <alignment horizontal="center" vertical="center"/>
    </xf>
    <xf numFmtId="0" fontId="28" fillId="21" borderId="0" xfId="0" applyFont="1" applyFill="1" applyBorder="1">
      <alignment vertical="center"/>
    </xf>
    <xf numFmtId="0" fontId="28" fillId="21" borderId="19" xfId="0" applyFont="1" applyFill="1" applyBorder="1">
      <alignment vertical="center"/>
    </xf>
    <xf numFmtId="168" fontId="28" fillId="10" borderId="0" xfId="0" applyNumberFormat="1" applyFont="1" applyFill="1" applyBorder="1" applyAlignment="1">
      <alignment vertical="center" wrapText="1"/>
    </xf>
    <xf numFmtId="0" fontId="0" fillId="2" borderId="8" xfId="0" applyBorder="1" applyAlignment="1">
      <alignment horizontal="center" vertical="center"/>
    </xf>
    <xf numFmtId="168" fontId="28" fillId="10" borderId="22" xfId="0" applyNumberFormat="1" applyFont="1" applyFill="1" applyBorder="1" applyAlignment="1">
      <alignment vertical="center" wrapText="1"/>
    </xf>
    <xf numFmtId="0" fontId="28" fillId="10" borderId="22" xfId="0" applyFont="1" applyFill="1" applyBorder="1" applyAlignment="1">
      <alignment horizontal="right" vertical="center"/>
    </xf>
    <xf numFmtId="3" fontId="28" fillId="10" borderId="22" xfId="0" applyNumberFormat="1" applyFont="1" applyFill="1" applyBorder="1" applyAlignment="1">
      <alignment vertical="center" wrapText="1"/>
    </xf>
    <xf numFmtId="0" fontId="7" fillId="10" borderId="23" xfId="0" applyFont="1" applyFill="1" applyBorder="1" applyAlignment="1">
      <alignment vertical="top"/>
    </xf>
    <xf numFmtId="0" fontId="46" fillId="2" borderId="1" xfId="0" applyFont="1">
      <alignment vertical="center"/>
    </xf>
    <xf numFmtId="0" fontId="10" fillId="2" borderId="1" xfId="0" applyFont="1" applyAlignment="1">
      <alignment vertical="top"/>
    </xf>
    <xf numFmtId="0" fontId="0" fillId="2" borderId="1" xfId="0" applyAlignment="1">
      <alignment vertical="top"/>
    </xf>
    <xf numFmtId="0" fontId="33" fillId="0" borderId="1" xfId="3" applyFill="1" applyAlignment="1">
      <alignment vertical="top"/>
    </xf>
    <xf numFmtId="0" fontId="33" fillId="2" borderId="8" xfId="3" applyBorder="1" applyAlignment="1">
      <alignment vertical="top"/>
    </xf>
    <xf numFmtId="0" fontId="33" fillId="2" borderId="14" xfId="3" applyBorder="1" applyAlignment="1">
      <alignment vertical="top"/>
    </xf>
    <xf numFmtId="0" fontId="33" fillId="2" borderId="1" xfId="3" applyAlignment="1">
      <alignment vertical="top"/>
    </xf>
    <xf numFmtId="0" fontId="28" fillId="0" borderId="11" xfId="0" applyFont="1" applyFill="1" applyBorder="1">
      <alignment vertical="center"/>
    </xf>
    <xf numFmtId="0" fontId="0" fillId="2" borderId="1" xfId="0" applyAlignment="1"/>
    <xf numFmtId="0" fontId="33" fillId="0" borderId="11" xfId="3" applyFill="1" applyBorder="1">
      <alignment vertical="center"/>
    </xf>
    <xf numFmtId="173" fontId="0" fillId="10" borderId="1" xfId="2" applyNumberFormat="1" applyFont="1" applyFill="1" applyBorder="1" applyAlignment="1">
      <alignment vertical="center"/>
    </xf>
    <xf numFmtId="174" fontId="0" fillId="2" borderId="1" xfId="0" applyNumberFormat="1">
      <alignment vertical="center"/>
    </xf>
    <xf numFmtId="0" fontId="46" fillId="0" borderId="1" xfId="0" applyFont="1" applyFill="1">
      <alignment vertical="center"/>
    </xf>
    <xf numFmtId="165" fontId="0" fillId="0" borderId="1" xfId="0" applyNumberFormat="1" applyFill="1">
      <alignment vertical="center"/>
    </xf>
    <xf numFmtId="173" fontId="0" fillId="0" borderId="1" xfId="2" applyNumberFormat="1" applyFont="1" applyFill="1" applyBorder="1" applyAlignment="1">
      <alignment vertical="center"/>
    </xf>
    <xf numFmtId="175" fontId="0" fillId="0" borderId="1" xfId="0" applyNumberFormat="1" applyFill="1">
      <alignment vertical="center"/>
    </xf>
    <xf numFmtId="0" fontId="10" fillId="0" borderId="1" xfId="0" applyFont="1" applyFill="1">
      <alignment vertical="center"/>
    </xf>
    <xf numFmtId="0" fontId="33" fillId="0" borderId="1" xfId="3" applyFill="1">
      <alignment vertical="center"/>
    </xf>
    <xf numFmtId="173" fontId="8" fillId="10" borderId="1" xfId="2" applyNumberFormat="1" applyFont="1" applyFill="1" applyBorder="1" applyAlignment="1">
      <alignment vertical="center"/>
    </xf>
    <xf numFmtId="173" fontId="0" fillId="2" borderId="1" xfId="2" applyNumberFormat="1" applyFont="1" applyFill="1" applyBorder="1" applyAlignment="1">
      <alignment vertical="center"/>
    </xf>
    <xf numFmtId="0" fontId="10" fillId="0" borderId="1" xfId="0" applyFont="1" applyFill="1" applyAlignment="1">
      <alignment vertical="center" wrapText="1"/>
    </xf>
    <xf numFmtId="173" fontId="0" fillId="2" borderId="1" xfId="0" applyNumberFormat="1">
      <alignment vertical="center"/>
    </xf>
    <xf numFmtId="0" fontId="0" fillId="2" borderId="1" xfId="0" applyAlignment="1">
      <alignment horizontal="left" vertical="center"/>
    </xf>
    <xf numFmtId="43" fontId="0" fillId="2" borderId="1" xfId="0" applyNumberFormat="1">
      <alignment vertical="center"/>
    </xf>
    <xf numFmtId="173" fontId="0" fillId="2" borderId="11" xfId="0" applyNumberFormat="1" applyBorder="1">
      <alignment vertical="center"/>
    </xf>
    <xf numFmtId="0" fontId="10" fillId="33" borderId="24" xfId="0" applyFont="1" applyFill="1" applyBorder="1">
      <alignment vertical="center"/>
    </xf>
    <xf numFmtId="0" fontId="0" fillId="28" borderId="1" xfId="0" applyFill="1">
      <alignment vertical="center"/>
    </xf>
    <xf numFmtId="0" fontId="11" fillId="32" borderId="3" xfId="0" applyFont="1" applyFill="1" applyBorder="1">
      <alignment vertical="center"/>
    </xf>
    <xf numFmtId="0" fontId="11" fillId="32" borderId="1" xfId="0" applyFont="1" applyFill="1">
      <alignment vertical="center"/>
    </xf>
    <xf numFmtId="0" fontId="10" fillId="5" borderId="1" xfId="0" applyFont="1" applyFill="1">
      <alignment vertical="center"/>
    </xf>
    <xf numFmtId="0" fontId="10" fillId="0" borderId="3" xfId="0" applyFont="1" applyFill="1" applyBorder="1">
      <alignment vertical="center"/>
    </xf>
    <xf numFmtId="168" fontId="0" fillId="2" borderId="1" xfId="0" applyNumberFormat="1">
      <alignment vertical="center"/>
    </xf>
    <xf numFmtId="0" fontId="0" fillId="2" borderId="1" xfId="0" applyAlignment="1">
      <alignment horizontal="left"/>
    </xf>
    <xf numFmtId="3" fontId="0" fillId="2" borderId="1" xfId="0" applyNumberFormat="1" applyAlignment="1"/>
    <xf numFmtId="0" fontId="10" fillId="0" borderId="24" xfId="0" applyFont="1" applyFill="1" applyBorder="1">
      <alignment vertical="center"/>
    </xf>
    <xf numFmtId="171" fontId="0" fillId="2" borderId="1" xfId="0" applyNumberFormat="1">
      <alignment vertical="center"/>
    </xf>
    <xf numFmtId="168" fontId="10" fillId="2" borderId="1" xfId="0" applyNumberFormat="1" applyFont="1">
      <alignment vertical="center"/>
    </xf>
    <xf numFmtId="3" fontId="28" fillId="10" borderId="3" xfId="0" applyNumberFormat="1" applyFont="1" applyFill="1" applyBorder="1" applyAlignment="1">
      <alignment vertical="center" wrapText="1"/>
    </xf>
    <xf numFmtId="0" fontId="10" fillId="2" borderId="1" xfId="0" applyFont="1" applyAlignment="1">
      <alignment horizontal="left"/>
    </xf>
    <xf numFmtId="165" fontId="26" fillId="2" borderId="1" xfId="0" applyNumberFormat="1" applyFont="1">
      <alignment vertical="center"/>
    </xf>
    <xf numFmtId="173" fontId="26" fillId="2" borderId="1" xfId="2" applyNumberFormat="1" applyFont="1" applyFill="1" applyBorder="1" applyAlignment="1">
      <alignment vertical="center"/>
    </xf>
    <xf numFmtId="173" fontId="0" fillId="2" borderId="20" xfId="2" applyNumberFormat="1" applyFont="1" applyFill="1" applyBorder="1" applyAlignment="1">
      <alignment vertical="center"/>
    </xf>
    <xf numFmtId="176" fontId="0" fillId="2" borderId="20" xfId="2" applyNumberFormat="1" applyFont="1" applyFill="1" applyBorder="1" applyAlignment="1">
      <alignment vertical="center"/>
    </xf>
    <xf numFmtId="176" fontId="0" fillId="2" borderId="25" xfId="2" applyNumberFormat="1" applyFont="1" applyFill="1" applyBorder="1" applyAlignment="1">
      <alignment vertical="center"/>
    </xf>
    <xf numFmtId="173" fontId="0" fillId="2" borderId="25" xfId="2" applyNumberFormat="1" applyFont="1" applyFill="1" applyBorder="1" applyAlignment="1">
      <alignment vertical="center"/>
    </xf>
    <xf numFmtId="1" fontId="0" fillId="2" borderId="1" xfId="0" applyNumberFormat="1">
      <alignment vertical="center"/>
    </xf>
    <xf numFmtId="1" fontId="42" fillId="2" borderId="1" xfId="0" applyNumberFormat="1" applyFont="1">
      <alignment vertical="center"/>
    </xf>
    <xf numFmtId="1" fontId="20" fillId="2" borderId="1" xfId="0" applyNumberFormat="1" applyFont="1">
      <alignment vertical="center"/>
    </xf>
    <xf numFmtId="0" fontId="11" fillId="32" borderId="8" xfId="0" applyFont="1" applyFill="1" applyBorder="1" applyAlignment="1">
      <alignment horizontal="left" vertical="top"/>
    </xf>
    <xf numFmtId="0" fontId="11" fillId="32" borderId="4" xfId="0" applyFont="1" applyFill="1" applyBorder="1" applyAlignment="1">
      <alignment horizontal="left" vertical="top" wrapText="1"/>
    </xf>
    <xf numFmtId="0" fontId="11" fillId="32" borderId="14" xfId="0" applyFont="1" applyFill="1" applyBorder="1" applyAlignment="1">
      <alignment horizontal="left" vertical="top" wrapText="1"/>
    </xf>
    <xf numFmtId="0" fontId="10" fillId="0" borderId="0" xfId="0" applyFont="1" applyFill="1" applyBorder="1">
      <alignment vertical="center"/>
    </xf>
    <xf numFmtId="0" fontId="0" fillId="2" borderId="2" xfId="0" applyBorder="1" applyAlignment="1">
      <alignment horizontal="center" vertical="center"/>
    </xf>
    <xf numFmtId="0" fontId="20" fillId="2" borderId="2" xfId="0" applyFont="1" applyBorder="1">
      <alignment vertical="center"/>
    </xf>
    <xf numFmtId="0" fontId="0" fillId="2" borderId="2" xfId="0" applyBorder="1" applyAlignment="1">
      <alignment horizontal="right" vertical="center"/>
    </xf>
    <xf numFmtId="0" fontId="0" fillId="2" borderId="2" xfId="0" applyBorder="1" applyAlignment="1">
      <alignment vertical="center" wrapText="1"/>
    </xf>
    <xf numFmtId="171" fontId="0" fillId="10" borderId="1" xfId="9" applyNumberFormat="1" applyFont="1" applyFill="1" applyBorder="1" applyAlignment="1">
      <alignment vertical="center"/>
    </xf>
    <xf numFmtId="9" fontId="0" fillId="10" borderId="1" xfId="9" applyFont="1" applyFill="1" applyBorder="1" applyAlignment="1">
      <alignment vertical="center"/>
    </xf>
    <xf numFmtId="9" fontId="0" fillId="10" borderId="1" xfId="9" applyFont="1" applyFill="1" applyBorder="1" applyAlignment="1">
      <alignment horizontal="right" vertical="center"/>
    </xf>
    <xf numFmtId="0" fontId="0" fillId="2" borderId="27" xfId="0" applyBorder="1">
      <alignment vertical="center"/>
    </xf>
    <xf numFmtId="173" fontId="0" fillId="2" borderId="2" xfId="2" applyNumberFormat="1" applyFont="1" applyFill="1" applyBorder="1" applyAlignment="1">
      <alignment vertical="center"/>
    </xf>
    <xf numFmtId="0" fontId="0" fillId="2" borderId="7" xfId="0" applyBorder="1">
      <alignment vertical="center"/>
    </xf>
    <xf numFmtId="9" fontId="8" fillId="5" borderId="1" xfId="11" applyFont="1" applyFill="1" applyBorder="1" applyAlignment="1">
      <alignment vertical="center"/>
    </xf>
    <xf numFmtId="9" fontId="10" fillId="7" borderId="1" xfId="11" applyFont="1" applyFill="1" applyBorder="1" applyAlignment="1">
      <alignment vertical="center"/>
    </xf>
    <xf numFmtId="0" fontId="47" fillId="32" borderId="26" xfId="0" applyFont="1" applyFill="1" applyBorder="1" applyAlignment="1">
      <alignment horizontal="left" vertical="top" wrapText="1"/>
    </xf>
    <xf numFmtId="0" fontId="10" fillId="34" borderId="29" xfId="0" applyFont="1" applyFill="1" applyBorder="1">
      <alignment vertical="center"/>
    </xf>
    <xf numFmtId="3" fontId="0" fillId="2" borderId="11" xfId="0" applyNumberFormat="1" applyBorder="1">
      <alignment vertical="center"/>
    </xf>
    <xf numFmtId="0" fontId="42" fillId="2" borderId="1" xfId="0" applyFont="1">
      <alignment vertical="center"/>
    </xf>
    <xf numFmtId="0" fontId="1" fillId="2" borderId="1" xfId="0" applyFont="1">
      <alignment vertical="center"/>
    </xf>
    <xf numFmtId="2" fontId="42" fillId="10" borderId="1" xfId="0" applyNumberFormat="1" applyFont="1" applyFill="1">
      <alignment vertical="center"/>
    </xf>
    <xf numFmtId="2" fontId="0" fillId="10" borderId="1" xfId="0" applyNumberFormat="1" applyFill="1">
      <alignment vertical="center"/>
    </xf>
    <xf numFmtId="0" fontId="0" fillId="2" borderId="8" xfId="0" applyBorder="1" applyAlignment="1">
      <alignment horizontal="left" vertical="center" wrapText="1"/>
    </xf>
    <xf numFmtId="0" fontId="0" fillId="2" borderId="14" xfId="0" applyBorder="1" applyAlignment="1">
      <alignment horizontal="left" vertical="center" wrapText="1"/>
    </xf>
    <xf numFmtId="0" fontId="0" fillId="2" borderId="4" xfId="0" applyBorder="1" applyAlignment="1">
      <alignment horizontal="left" vertical="center" wrapText="1"/>
    </xf>
    <xf numFmtId="0" fontId="10" fillId="2" borderId="8" xfId="0" applyFont="1" applyBorder="1" applyAlignment="1">
      <alignment horizontal="left" vertical="center" wrapText="1"/>
    </xf>
    <xf numFmtId="0" fontId="10" fillId="2" borderId="14" xfId="0" applyFont="1" applyBorder="1" applyAlignment="1">
      <alignment horizontal="left" vertical="center" wrapText="1"/>
    </xf>
    <xf numFmtId="0" fontId="10" fillId="2" borderId="4" xfId="0" applyFont="1" applyBorder="1" applyAlignment="1">
      <alignment horizontal="left" vertical="center" wrapText="1"/>
    </xf>
    <xf numFmtId="0" fontId="47" fillId="32" borderId="8" xfId="0" applyFont="1" applyFill="1" applyBorder="1" applyAlignment="1">
      <alignment horizontal="left" vertical="top" wrapText="1"/>
    </xf>
    <xf numFmtId="0" fontId="47" fillId="32" borderId="4" xfId="0" applyFont="1" applyFill="1" applyBorder="1" applyAlignment="1">
      <alignment horizontal="left" vertical="top" wrapText="1"/>
    </xf>
    <xf numFmtId="0" fontId="0" fillId="2" borderId="7" xfId="0" applyBorder="1" applyAlignment="1">
      <alignment horizontal="left" vertical="top" wrapText="1"/>
    </xf>
    <xf numFmtId="0" fontId="0" fillId="2" borderId="26" xfId="0" applyBorder="1" applyAlignment="1">
      <alignment horizontal="left" vertical="top" wrapText="1"/>
    </xf>
    <xf numFmtId="0" fontId="0" fillId="2" borderId="27" xfId="0" applyBorder="1" applyAlignment="1">
      <alignment horizontal="left" vertical="top" wrapText="1"/>
    </xf>
    <xf numFmtId="0" fontId="0" fillId="2" borderId="9" xfId="0" applyBorder="1" applyAlignment="1">
      <alignment horizontal="left" vertical="top" wrapText="1"/>
    </xf>
    <xf numFmtId="0" fontId="0" fillId="2" borderId="0" xfId="0" applyBorder="1" applyAlignment="1">
      <alignment horizontal="left" vertical="top" wrapText="1"/>
    </xf>
    <xf numFmtId="0" fontId="0" fillId="2" borderId="17" xfId="0" applyBorder="1" applyAlignment="1">
      <alignment horizontal="left" vertical="top" wrapText="1"/>
    </xf>
    <xf numFmtId="0" fontId="0" fillId="2" borderId="18" xfId="0" applyBorder="1" applyAlignment="1">
      <alignment horizontal="left" vertical="top" wrapText="1"/>
    </xf>
    <xf numFmtId="0" fontId="0" fillId="2" borderId="28" xfId="0" applyBorder="1" applyAlignment="1">
      <alignment horizontal="left" vertical="top" wrapText="1"/>
    </xf>
    <xf numFmtId="0" fontId="0" fillId="2" borderId="19" xfId="0" applyBorder="1" applyAlignment="1">
      <alignment horizontal="left" vertical="top" wrapText="1"/>
    </xf>
    <xf numFmtId="0" fontId="11" fillId="32" borderId="7" xfId="0" applyFont="1" applyFill="1" applyBorder="1" applyAlignment="1">
      <alignment horizontal="left" vertical="top" wrapText="1"/>
    </xf>
    <xf numFmtId="0" fontId="11" fillId="32" borderId="26" xfId="0" applyFont="1" applyFill="1" applyBorder="1" applyAlignment="1">
      <alignment horizontal="left" vertical="top" wrapText="1"/>
    </xf>
    <xf numFmtId="0" fontId="11" fillId="32" borderId="27" xfId="0" applyFont="1" applyFill="1" applyBorder="1" applyAlignment="1">
      <alignment horizontal="left" vertical="top" wrapText="1"/>
    </xf>
    <xf numFmtId="0" fontId="47" fillId="32" borderId="14" xfId="0" applyFont="1" applyFill="1" applyBorder="1" applyAlignment="1">
      <alignment horizontal="left" vertical="top" wrapText="1"/>
    </xf>
    <xf numFmtId="0" fontId="11" fillId="32" borderId="18" xfId="0" applyFont="1" applyFill="1" applyBorder="1" applyAlignment="1">
      <alignment horizontal="left" vertical="top" wrapText="1"/>
    </xf>
    <xf numFmtId="0" fontId="11" fillId="32" borderId="28" xfId="0" applyFont="1" applyFill="1" applyBorder="1" applyAlignment="1">
      <alignment horizontal="left" vertical="top" wrapText="1"/>
    </xf>
    <xf numFmtId="0" fontId="11" fillId="32" borderId="19" xfId="0" applyFont="1" applyFill="1" applyBorder="1" applyAlignment="1">
      <alignment horizontal="left" vertical="top" wrapText="1"/>
    </xf>
    <xf numFmtId="0" fontId="11" fillId="32" borderId="8" xfId="0" applyFont="1" applyFill="1" applyBorder="1" applyAlignment="1">
      <alignment horizontal="left" vertical="top"/>
    </xf>
    <xf numFmtId="0" fontId="11" fillId="32" borderId="14" xfId="0" applyFont="1" applyFill="1" applyBorder="1" applyAlignment="1">
      <alignment horizontal="left" vertical="top"/>
    </xf>
    <xf numFmtId="0" fontId="11" fillId="32" borderId="4" xfId="0" applyFont="1" applyFill="1" applyBorder="1" applyAlignment="1">
      <alignment horizontal="left" vertical="top"/>
    </xf>
    <xf numFmtId="0" fontId="47" fillId="32" borderId="7" xfId="0" applyFont="1" applyFill="1" applyBorder="1" applyAlignment="1">
      <alignment horizontal="left" vertical="top" wrapText="1"/>
    </xf>
    <xf numFmtId="0" fontId="47" fillId="32" borderId="26" xfId="0" applyFont="1" applyFill="1" applyBorder="1" applyAlignment="1">
      <alignment horizontal="left" vertical="top" wrapText="1"/>
    </xf>
    <xf numFmtId="0" fontId="47" fillId="32" borderId="27" xfId="0" applyFont="1" applyFill="1" applyBorder="1" applyAlignment="1">
      <alignment horizontal="left" vertical="top" wrapText="1"/>
    </xf>
    <xf numFmtId="0" fontId="47" fillId="32" borderId="18" xfId="0" applyFont="1" applyFill="1" applyBorder="1" applyAlignment="1">
      <alignment horizontal="left" vertical="top" wrapText="1"/>
    </xf>
    <xf numFmtId="0" fontId="47" fillId="32" borderId="28" xfId="0" applyFont="1" applyFill="1" applyBorder="1" applyAlignment="1">
      <alignment horizontal="left" vertical="top" wrapText="1"/>
    </xf>
    <xf numFmtId="0" fontId="47" fillId="32" borderId="19" xfId="0" applyFont="1" applyFill="1" applyBorder="1" applyAlignment="1">
      <alignment horizontal="left" vertical="top" wrapText="1"/>
    </xf>
    <xf numFmtId="0" fontId="47" fillId="32" borderId="8" xfId="0" applyFont="1" applyFill="1" applyBorder="1" applyAlignment="1">
      <alignment horizontal="center" vertical="center"/>
    </xf>
    <xf numFmtId="0" fontId="47" fillId="32" borderId="14" xfId="0" applyFont="1" applyFill="1" applyBorder="1" applyAlignment="1">
      <alignment horizontal="center" vertical="center"/>
    </xf>
    <xf numFmtId="0" fontId="47" fillId="32" borderId="4" xfId="0" applyFont="1" applyFill="1" applyBorder="1" applyAlignment="1">
      <alignment horizontal="center" vertical="center"/>
    </xf>
    <xf numFmtId="0" fontId="11" fillId="31" borderId="8" xfId="0" applyFont="1" applyFill="1" applyBorder="1" applyAlignment="1">
      <alignment horizontal="center" vertical="center"/>
    </xf>
    <xf numFmtId="0" fontId="11" fillId="31" borderId="4" xfId="0" applyFont="1" applyFill="1" applyBorder="1" applyAlignment="1">
      <alignment horizontal="center" vertical="center"/>
    </xf>
    <xf numFmtId="0" fontId="11" fillId="4" borderId="8" xfId="0" applyFont="1" applyFill="1" applyBorder="1" applyAlignment="1">
      <alignment vertical="center" wrapText="1"/>
    </xf>
    <xf numFmtId="0" fontId="11" fillId="4" borderId="4" xfId="0" applyFont="1" applyFill="1" applyBorder="1" applyAlignment="1">
      <alignment vertical="center" wrapText="1"/>
    </xf>
    <xf numFmtId="0" fontId="20" fillId="22" borderId="1" xfId="0" applyFont="1" applyFill="1" applyAlignment="1">
      <alignment vertical="center" wrapText="1"/>
    </xf>
    <xf numFmtId="0" fontId="30" fillId="2" borderId="1" xfId="0" applyFont="1" applyAlignment="1">
      <alignment horizontal="left" vertical="center" wrapText="1"/>
    </xf>
    <xf numFmtId="0" fontId="28" fillId="21" borderId="1" xfId="0" applyFont="1" applyFill="1" applyAlignment="1">
      <alignment vertical="center" wrapText="1"/>
    </xf>
    <xf numFmtId="0" fontId="32" fillId="2" borderId="1" xfId="0" applyFont="1" applyAlignment="1">
      <alignment horizontal="left" vertical="center" wrapText="1"/>
    </xf>
    <xf numFmtId="0" fontId="11" fillId="4" borderId="14" xfId="0" applyFont="1" applyFill="1" applyBorder="1" applyAlignment="1">
      <alignment vertical="center" wrapText="1"/>
    </xf>
    <xf numFmtId="0" fontId="11" fillId="13" borderId="1" xfId="0" applyFont="1" applyFill="1" applyAlignment="1">
      <alignment vertical="center"/>
    </xf>
    <xf numFmtId="0" fontId="0" fillId="2" borderId="1" xfId="0" applyAlignment="1">
      <alignment vertical="center"/>
    </xf>
    <xf numFmtId="0" fontId="11" fillId="18" borderId="2" xfId="0" applyFont="1" applyFill="1" applyBorder="1" applyAlignment="1">
      <alignment vertical="center"/>
    </xf>
    <xf numFmtId="0" fontId="11" fillId="18" borderId="3" xfId="0" applyFont="1" applyFill="1" applyBorder="1" applyAlignment="1">
      <alignment vertical="center"/>
    </xf>
    <xf numFmtId="0" fontId="11" fillId="13" borderId="2" xfId="0" applyFont="1" applyFill="1" applyBorder="1" applyAlignment="1">
      <alignment vertical="center"/>
    </xf>
    <xf numFmtId="0" fontId="11" fillId="13" borderId="3" xfId="0" applyFont="1" applyFill="1" applyBorder="1" applyAlignment="1">
      <alignment vertical="center"/>
    </xf>
    <xf numFmtId="0" fontId="0" fillId="4" borderId="1" xfId="0" applyFill="1" applyAlignment="1">
      <alignment vertical="center"/>
    </xf>
    <xf numFmtId="0" fontId="28" fillId="21" borderId="1" xfId="0" applyFont="1" applyFill="1" applyAlignment="1">
      <alignment vertical="center"/>
    </xf>
    <xf numFmtId="0" fontId="28" fillId="21" borderId="8" xfId="0" applyFont="1" applyFill="1" applyBorder="1" applyAlignment="1">
      <alignment vertical="center"/>
    </xf>
    <xf numFmtId="0" fontId="28" fillId="21" borderId="4" xfId="0" applyFont="1" applyFill="1" applyBorder="1" applyAlignment="1">
      <alignment vertical="center"/>
    </xf>
  </cellXfs>
  <cellStyles count="12">
    <cellStyle name="Comma" xfId="2" builtinId="3"/>
    <cellStyle name="Hyperlink" xfId="3" builtinId="8"/>
    <cellStyle name="Normal" xfId="0" builtinId="0" customBuiltin="1"/>
    <cellStyle name="Per cent" xfId="1" builtinId="5"/>
    <cellStyle name="Per cent 2" xfId="10" xr:uid="{791FFFE3-11DD-4CCC-8A47-FBFA9EC44995}"/>
    <cellStyle name="Percent 2" xfId="4" xr:uid="{569EFCED-2ABA-45A0-B57E-38F535B1732A}"/>
    <cellStyle name="Percent 2 2" xfId="8" xr:uid="{C76D1A41-2DAD-4E15-B7A2-1098760C5661}"/>
    <cellStyle name="Percent 2 2 2" xfId="9" xr:uid="{9B5A4C89-26EB-4631-9A86-B9CF5D53885B}"/>
    <cellStyle name="Percent 3" xfId="6" xr:uid="{D5C89034-6240-4188-85BB-808F9912C341}"/>
    <cellStyle name="Percent 3 2" xfId="11" xr:uid="{08088F00-CE0E-41E9-B048-0481E00D6D47}"/>
    <cellStyle name="ResultsBody" xfId="7" xr:uid="{90914D9F-B62F-486B-BD86-1D5FB17DF807}"/>
    <cellStyle name="ResultsHeader" xfId="5" xr:uid="{D0BDAA58-066E-43B3-847E-DAEC4EF91D85}"/>
  </cellStyles>
  <dxfs count="22">
    <dxf>
      <numFmt numFmtId="0" formatCode="General"/>
      <border diagonalUp="0" diagonalDown="0">
        <left style="thin">
          <color theme="0"/>
        </left>
        <right/>
        <top style="thin">
          <color theme="0"/>
        </top>
        <bottom style="thin">
          <color theme="0"/>
        </bottom>
        <vertical/>
        <horizontal/>
      </border>
    </dxf>
    <dxf>
      <border diagonalUp="0" diagonalDown="0" outline="0">
        <left style="thin">
          <color theme="0"/>
        </left>
        <right/>
        <top style="thin">
          <color theme="0"/>
        </top>
        <bottom/>
      </border>
    </dxf>
    <dxf>
      <numFmt numFmtId="0" formatCode="General"/>
      <border outline="0">
        <left style="thin">
          <color theme="0"/>
        </left>
      </border>
    </dxf>
    <dxf>
      <border diagonalUp="0" diagonalDown="0" outline="0">
        <left style="thin">
          <color theme="0"/>
        </left>
        <right style="thin">
          <color theme="0"/>
        </right>
        <top style="thin">
          <color theme="0"/>
        </top>
        <bottom/>
      </border>
    </dxf>
    <dxf>
      <numFmt numFmtId="173" formatCode="_-* #,##0_-;\-* #,##0_-;_-* &quot;-&quot;??_-;_-@_-"/>
      <border diagonalUp="0" diagonalDown="0">
        <left style="thin">
          <color theme="0"/>
        </left>
        <right style="thin">
          <color theme="0"/>
        </right>
        <top style="thin">
          <color theme="0"/>
        </top>
        <bottom style="thin">
          <color theme="0"/>
        </bottom>
        <vertical/>
        <horizontal style="thin">
          <color theme="0"/>
        </horizontal>
      </border>
    </dxf>
    <dxf>
      <font>
        <b val="0"/>
        <i val="0"/>
        <strike val="0"/>
        <condense val="0"/>
        <extend val="0"/>
        <outline val="0"/>
        <shadow val="0"/>
        <u val="none"/>
        <vertAlign val="baseline"/>
        <sz val="10"/>
        <color theme="1"/>
        <name val="Calibri"/>
        <family val="2"/>
        <scheme val="minor"/>
      </font>
      <numFmt numFmtId="173" formatCode="_-* #,##0_-;\-* #,##0_-;_-* &quot;-&quot;??_-;_-@_-"/>
      <fill>
        <patternFill patternType="solid">
          <fgColor indexed="64"/>
          <bgColor theme="0"/>
        </patternFill>
      </fill>
      <alignment horizontal="general" vertical="center" textRotation="0" wrapText="0" indent="0" justifyLastLine="0" shrinkToFit="0" readingOrder="0"/>
      <border diagonalUp="0" diagonalDown="0" outline="0">
        <left style="thin">
          <color theme="0"/>
        </left>
        <right style="thin">
          <color theme="0"/>
        </right>
        <top style="thin">
          <color theme="0"/>
        </top>
        <bottom/>
      </border>
    </dxf>
    <dxf>
      <border outline="0">
        <right style="thin">
          <color theme="0"/>
        </right>
      </border>
    </dxf>
    <dxf>
      <border diagonalUp="0" diagonalDown="0" outline="0">
        <left style="thin">
          <color theme="0"/>
        </left>
        <right style="thin">
          <color theme="0"/>
        </right>
        <top style="thin">
          <color theme="0"/>
        </top>
        <bottom/>
      </border>
    </dxf>
    <dxf>
      <border diagonalUp="0" diagonalDown="0" outline="0">
        <left style="thin">
          <color theme="0"/>
        </left>
        <right style="thin">
          <color theme="0"/>
        </right>
        <top style="thin">
          <color theme="0"/>
        </top>
        <bottom/>
      </border>
    </dxf>
    <dxf>
      <border diagonalUp="0" diagonalDown="0" outline="0">
        <left style="thin">
          <color theme="0"/>
        </left>
        <right style="thin">
          <color theme="0"/>
        </right>
        <top style="thin">
          <color theme="0"/>
        </top>
        <bottom/>
      </border>
    </dxf>
    <dxf>
      <border diagonalUp="0" diagonalDown="0" outline="0">
        <left style="thin">
          <color theme="0"/>
        </left>
        <right style="thin">
          <color theme="0"/>
        </right>
        <top style="thin">
          <color theme="0"/>
        </top>
        <bottom/>
      </border>
    </dxf>
    <dxf>
      <border diagonalUp="0" diagonalDown="0" outline="0">
        <left style="thin">
          <color theme="0"/>
        </left>
        <right style="thin">
          <color theme="0"/>
        </right>
        <top style="thin">
          <color theme="0"/>
        </top>
        <bottom/>
      </border>
    </dxf>
    <dxf>
      <border diagonalUp="0" diagonalDown="0" outline="0">
        <left style="thin">
          <color theme="0"/>
        </left>
        <right style="thin">
          <color theme="0"/>
        </right>
        <top style="thin">
          <color theme="0"/>
        </top>
        <bottom/>
      </border>
    </dxf>
    <dxf>
      <border diagonalUp="0" diagonalDown="0">
        <left/>
        <right style="thin">
          <color theme="0"/>
        </right>
        <top style="thin">
          <color theme="0"/>
        </top>
        <bottom style="thin">
          <color theme="0"/>
        </bottom>
        <vertical/>
        <horizontal/>
      </border>
    </dxf>
    <dxf>
      <border diagonalUp="0" diagonalDown="0" outline="0">
        <left/>
        <right style="thin">
          <color theme="0"/>
        </right>
        <top style="thin">
          <color theme="0"/>
        </top>
        <bottom/>
      </border>
    </dxf>
    <dxf>
      <border outline="0">
        <top style="thin">
          <color theme="0"/>
        </top>
      </border>
    </dxf>
    <dxf>
      <border outline="0">
        <bottom style="thin">
          <color theme="0"/>
        </bottom>
      </border>
    </dxf>
    <dxf>
      <border outline="0">
        <left style="thin">
          <color theme="0"/>
        </left>
        <right style="thin">
          <color theme="0"/>
        </right>
        <top style="thin">
          <color theme="0"/>
        </top>
        <bottom style="thin">
          <color theme="0"/>
        </bottom>
      </border>
    </dxf>
    <dxf>
      <border diagonalUp="0" diagonalDown="0" outline="0">
        <left style="thin">
          <color theme="0"/>
        </left>
        <right style="thin">
          <color theme="0"/>
        </right>
        <top/>
        <bottom/>
      </border>
    </dxf>
    <dxf>
      <numFmt numFmtId="173" formatCode="_-* #,##0_-;\-* #,##0_-;_-* &quot;-&quot;??_-;_-@_-"/>
    </dxf>
    <dxf>
      <numFmt numFmtId="173" formatCode="_-* #,##0_-;\-* #,##0_-;_-* &quot;-&quot;??_-;_-@_-"/>
    </dxf>
    <dxf>
      <numFmt numFmtId="173" formatCode="_-* #,##0_-;\-* #,##0_-;_-* &quot;-&quot;??_-;_-@_-"/>
    </dxf>
  </dxfs>
  <tableStyles count="0" defaultTableStyle="TableStyleMedium2" defaultPivotStyle="PivotStyleLight16"/>
  <colors>
    <mruColors>
      <color rgb="FF996633"/>
      <color rgb="FF1D4D60"/>
      <color rgb="FFFF5869"/>
      <color rgb="FF0F808C"/>
      <color rgb="FFA1CA47"/>
      <color rgb="FF216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Big Meat companies' GHG emissions rival Big Oil's</a:t>
            </a:r>
            <a:endParaRPr lang="en-GB"/>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GB"/>
        </a:p>
      </c:txPr>
    </c:title>
    <c:autoTitleDeleted val="0"/>
    <c:plotArea>
      <c:layout/>
      <c:barChart>
        <c:barDir val="col"/>
        <c:grouping val="stacked"/>
        <c:varyColors val="0"/>
        <c:ser>
          <c:idx val="0"/>
          <c:order val="0"/>
          <c:tx>
            <c:strRef>
              <c:f>'Fig 1-3. GHG comparisons'!$F$3</c:f>
              <c:strCache>
                <c:ptCount val="1"/>
                <c:pt idx="0">
                  <c:v>Fossil fuel company</c:v>
                </c:pt>
              </c:strCache>
            </c:strRef>
          </c:tx>
          <c:spPr>
            <a:solidFill>
              <a:schemeClr val="accent6">
                <a:shade val="5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comparisons'!$G$3:$J$3</c:f>
              <c:numCache>
                <c:formatCode>#,##0</c:formatCode>
                <c:ptCount val="4"/>
                <c:pt idx="0">
                  <c:v>0</c:v>
                </c:pt>
                <c:pt idx="1">
                  <c:v>454</c:v>
                </c:pt>
                <c:pt idx="2">
                  <c:v>428.70623676647699</c:v>
                </c:pt>
                <c:pt idx="3">
                  <c:v>365.62452549950399</c:v>
                </c:pt>
              </c:numCache>
            </c:numRef>
          </c:val>
          <c:extLst>
            <c:ext xmlns:c16="http://schemas.microsoft.com/office/drawing/2014/chart" uri="{C3380CC4-5D6E-409C-BE32-E72D297353CC}">
              <c16:uniqueId val="{00000000-CFA0-43DA-B0D0-821782B991E4}"/>
            </c:ext>
          </c:extLst>
        </c:ser>
        <c:ser>
          <c:idx val="1"/>
          <c:order val="1"/>
          <c:tx>
            <c:strRef>
              <c:f>'Fig 1-3. GHG comparisons'!$F$4</c:f>
              <c:strCache>
                <c:ptCount val="1"/>
                <c:pt idx="0">
                  <c:v>JBS</c:v>
                </c:pt>
              </c:strCache>
            </c:strRef>
          </c:tx>
          <c:spPr>
            <a:solidFill>
              <a:schemeClr val="accent6">
                <a:shade val="7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comparisons'!$G$4:$J$4</c:f>
              <c:numCache>
                <c:formatCode>#,##0</c:formatCode>
                <c:ptCount val="4"/>
                <c:pt idx="0">
                  <c:v>240.66</c:v>
                </c:pt>
                <c:pt idx="1">
                  <c:v>0</c:v>
                </c:pt>
                <c:pt idx="2">
                  <c:v>0</c:v>
                </c:pt>
                <c:pt idx="3">
                  <c:v>0</c:v>
                </c:pt>
              </c:numCache>
            </c:numRef>
          </c:val>
          <c:extLst>
            <c:ext xmlns:c16="http://schemas.microsoft.com/office/drawing/2014/chart" uri="{C3380CC4-5D6E-409C-BE32-E72D297353CC}">
              <c16:uniqueId val="{00000001-CFA0-43DA-B0D0-821782B991E4}"/>
            </c:ext>
          </c:extLst>
        </c:ser>
        <c:ser>
          <c:idx val="2"/>
          <c:order val="2"/>
          <c:tx>
            <c:strRef>
              <c:f>'Fig 1-3. GHG comparisons'!$F$5</c:f>
              <c:strCache>
                <c:ptCount val="1"/>
                <c:pt idx="0">
                  <c:v>Marfrig</c:v>
                </c:pt>
              </c:strCache>
            </c:strRef>
          </c:tx>
          <c:spPr>
            <a:solidFill>
              <a:schemeClr val="accent6">
                <a:shade val="9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comparisons'!$G$5:$J$5</c:f>
              <c:numCache>
                <c:formatCode>#,##0</c:formatCode>
                <c:ptCount val="4"/>
                <c:pt idx="0">
                  <c:v>72.634</c:v>
                </c:pt>
                <c:pt idx="1">
                  <c:v>0</c:v>
                </c:pt>
                <c:pt idx="2">
                  <c:v>0</c:v>
                </c:pt>
                <c:pt idx="3">
                  <c:v>0</c:v>
                </c:pt>
              </c:numCache>
            </c:numRef>
          </c:val>
          <c:extLst>
            <c:ext xmlns:c16="http://schemas.microsoft.com/office/drawing/2014/chart" uri="{C3380CC4-5D6E-409C-BE32-E72D297353CC}">
              <c16:uniqueId val="{00000002-CFA0-43DA-B0D0-821782B991E4}"/>
            </c:ext>
          </c:extLst>
        </c:ser>
        <c:ser>
          <c:idx val="3"/>
          <c:order val="3"/>
          <c:tx>
            <c:strRef>
              <c:f>'Fig 1-3. GHG comparisons'!$F$6</c:f>
              <c:strCache>
                <c:ptCount val="1"/>
                <c:pt idx="0">
                  <c:v>Tyson</c:v>
                </c:pt>
              </c:strCache>
            </c:strRef>
          </c:tx>
          <c:spPr>
            <a:solidFill>
              <a:schemeClr val="accent6">
                <a:tint val="9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comparisons'!$G$6:$J$6</c:f>
              <c:numCache>
                <c:formatCode>#,##0</c:formatCode>
                <c:ptCount val="4"/>
                <c:pt idx="0">
                  <c:v>57.293999999999997</c:v>
                </c:pt>
                <c:pt idx="1">
                  <c:v>0</c:v>
                </c:pt>
                <c:pt idx="2">
                  <c:v>0</c:v>
                </c:pt>
                <c:pt idx="3">
                  <c:v>0</c:v>
                </c:pt>
              </c:numCache>
            </c:numRef>
          </c:val>
          <c:extLst>
            <c:ext xmlns:c16="http://schemas.microsoft.com/office/drawing/2014/chart" uri="{C3380CC4-5D6E-409C-BE32-E72D297353CC}">
              <c16:uniqueId val="{00000003-CFA0-43DA-B0D0-821782B991E4}"/>
            </c:ext>
          </c:extLst>
        </c:ser>
        <c:ser>
          <c:idx val="4"/>
          <c:order val="4"/>
          <c:tx>
            <c:strRef>
              <c:f>'Fig 1-3. GHG comparisons'!$F$7</c:f>
              <c:strCache>
                <c:ptCount val="1"/>
                <c:pt idx="0">
                  <c:v>Minerva</c:v>
                </c:pt>
              </c:strCache>
            </c:strRef>
          </c:tx>
          <c:spPr>
            <a:solidFill>
              <a:schemeClr val="accent6">
                <a:tint val="7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comparisons'!$G$7:$J$7</c:f>
              <c:numCache>
                <c:formatCode>#,##0</c:formatCode>
                <c:ptCount val="4"/>
                <c:pt idx="0">
                  <c:v>55.600999999999999</c:v>
                </c:pt>
                <c:pt idx="1">
                  <c:v>0</c:v>
                </c:pt>
                <c:pt idx="2">
                  <c:v>0</c:v>
                </c:pt>
                <c:pt idx="3">
                  <c:v>0</c:v>
                </c:pt>
              </c:numCache>
            </c:numRef>
          </c:val>
          <c:extLst>
            <c:ext xmlns:c16="http://schemas.microsoft.com/office/drawing/2014/chart" uri="{C3380CC4-5D6E-409C-BE32-E72D297353CC}">
              <c16:uniqueId val="{00000004-CFA0-43DA-B0D0-821782B991E4}"/>
            </c:ext>
          </c:extLst>
        </c:ser>
        <c:ser>
          <c:idx val="5"/>
          <c:order val="5"/>
          <c:tx>
            <c:strRef>
              <c:f>'Fig 1-3. GHG comparisons'!$F$8</c:f>
              <c:strCache>
                <c:ptCount val="1"/>
                <c:pt idx="0">
                  <c:v>Cargill</c:v>
                </c:pt>
              </c:strCache>
            </c:strRef>
          </c:tx>
          <c:spPr>
            <a:solidFill>
              <a:schemeClr val="accent6">
                <a:tint val="50000"/>
              </a:schemeClr>
            </a:solidFill>
            <a:ln>
              <a:noFill/>
            </a:ln>
            <a:effectLst/>
          </c:spPr>
          <c:invertIfNegative val="0"/>
          <c:cat>
            <c:strRef>
              <c:f>'Fig 1-3. GHG comparisons'!$G$2:$J$2</c:f>
              <c:strCache>
                <c:ptCount val="4"/>
                <c:pt idx="0">
                  <c:v>Five livestock companies with highest estimated emissions</c:v>
                </c:pt>
                <c:pt idx="1">
                  <c:v>Chevron</c:v>
                </c:pt>
                <c:pt idx="2">
                  <c:v>Shell</c:v>
                </c:pt>
                <c:pt idx="3">
                  <c:v>BP</c:v>
                </c:pt>
              </c:strCache>
            </c:strRef>
          </c:cat>
          <c:val>
            <c:numRef>
              <c:f>'Fig 1-3. GHG comparisons'!$G$8:$J$8</c:f>
              <c:numCache>
                <c:formatCode>#,##0</c:formatCode>
                <c:ptCount val="4"/>
                <c:pt idx="0">
                  <c:v>53.462000000000003</c:v>
                </c:pt>
                <c:pt idx="1">
                  <c:v>0</c:v>
                </c:pt>
                <c:pt idx="2">
                  <c:v>0</c:v>
                </c:pt>
                <c:pt idx="3">
                  <c:v>0</c:v>
                </c:pt>
              </c:numCache>
            </c:numRef>
          </c:val>
          <c:extLst>
            <c:ext xmlns:c16="http://schemas.microsoft.com/office/drawing/2014/chart" uri="{C3380CC4-5D6E-409C-BE32-E72D297353CC}">
              <c16:uniqueId val="{00000005-CFA0-43DA-B0D0-821782B991E4}"/>
            </c:ext>
          </c:extLst>
        </c:ser>
        <c:dLbls>
          <c:showLegendKey val="0"/>
          <c:showVal val="0"/>
          <c:showCatName val="0"/>
          <c:showSerName val="0"/>
          <c:showPercent val="0"/>
          <c:showBubbleSize val="0"/>
        </c:dLbls>
        <c:gapWidth val="150"/>
        <c:overlap val="100"/>
        <c:axId val="353683119"/>
        <c:axId val="353671119"/>
      </c:barChart>
      <c:catAx>
        <c:axId val="35368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671119"/>
        <c:crosses val="autoZero"/>
        <c:auto val="1"/>
        <c:lblAlgn val="ctr"/>
        <c:lblOffset val="100"/>
        <c:noMultiLvlLbl val="0"/>
      </c:catAx>
      <c:valAx>
        <c:axId val="3536711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800" b="0" i="0" u="none" strike="noStrike" kern="1200" baseline="0">
                    <a:solidFill>
                      <a:sysClr val="windowText" lastClr="000000">
                        <a:lumMod val="65000"/>
                        <a:lumOff val="35000"/>
                      </a:sysClr>
                    </a:solidFill>
                  </a:rPr>
                  <a:t>Estimated  annual GHG emissions in MtCO2e</a:t>
                </a:r>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6831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Cattle dominates GHG emissions amongst</a:t>
            </a:r>
            <a:r>
              <a:rPr lang="en-GB" baseline="0"/>
              <a:t> major livestock companies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pieChart>
        <c:varyColors val="1"/>
        <c:ser>
          <c:idx val="0"/>
          <c:order val="0"/>
          <c:tx>
            <c:strRef>
              <c:f>'Fig 7-8. GHGs by species&amp;GHG'!$H$8</c:f>
              <c:strCache>
                <c:ptCount val="1"/>
                <c:pt idx="0">
                  <c:v>Total GHGs (CO2e)</c:v>
                </c:pt>
              </c:strCache>
            </c:strRef>
          </c:tx>
          <c:dPt>
            <c:idx val="0"/>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1-4F8C-486B-87F1-3D909E3B7A14}"/>
              </c:ext>
            </c:extLst>
          </c:dPt>
          <c:dPt>
            <c:idx val="1"/>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3-4F8C-486B-87F1-3D909E3B7A14}"/>
              </c:ext>
            </c:extLst>
          </c:dPt>
          <c:dPt>
            <c:idx val="2"/>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5-4F8C-486B-87F1-3D909E3B7A14}"/>
              </c:ext>
            </c:extLst>
          </c:dPt>
          <c:dPt>
            <c:idx val="3"/>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7-4F8C-486B-87F1-3D909E3B7A14}"/>
              </c:ext>
            </c:extLst>
          </c:dPt>
          <c:dLbls>
            <c:numFmt formatCode="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'Fig 7-8. GHGs by species&amp;GHG'!$G$9:$G$12</c:f>
              <c:strCache>
                <c:ptCount val="4"/>
                <c:pt idx="0">
                  <c:v>Cattle (beef)</c:v>
                </c:pt>
                <c:pt idx="1">
                  <c:v>Cattle (milk)</c:v>
                </c:pt>
                <c:pt idx="2">
                  <c:v>Pigs</c:v>
                </c:pt>
                <c:pt idx="3">
                  <c:v>Chicken</c:v>
                </c:pt>
              </c:strCache>
            </c:strRef>
          </c:cat>
          <c:val>
            <c:numRef>
              <c:f>'Fig 7-8. GHGs by species&amp;GHG'!$H$9:$H$12</c:f>
              <c:numCache>
                <c:formatCode>_-* #,##0_-;\-* #,##0_-;_-* "-"??_-;_-@_-</c:formatCode>
                <c:ptCount val="4"/>
                <c:pt idx="0">
                  <c:v>467250552438.15906</c:v>
                </c:pt>
                <c:pt idx="1">
                  <c:v>353072522934.43518</c:v>
                </c:pt>
                <c:pt idx="2">
                  <c:v>109635755017.10333</c:v>
                </c:pt>
                <c:pt idx="3">
                  <c:v>92786087893.863953</c:v>
                </c:pt>
              </c:numCache>
            </c:numRef>
          </c:val>
          <c:extLst>
            <c:ext xmlns:c16="http://schemas.microsoft.com/office/drawing/2014/chart" uri="{C3380CC4-5D6E-409C-BE32-E72D297353CC}">
              <c16:uniqueId val="{00000008-4F8C-486B-87F1-3D909E3B7A14}"/>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Main GHG</a:t>
            </a:r>
            <a:r>
              <a:rPr lang="en-GB" baseline="0"/>
              <a:t> type varies by species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26213973449090205"/>
          <c:y val="0.15033246603064471"/>
          <c:w val="0.61030614321212984"/>
          <c:h val="0.60061644506058598"/>
        </c:manualLayout>
      </c:layout>
      <c:barChart>
        <c:barDir val="bar"/>
        <c:grouping val="stacked"/>
        <c:varyColors val="0"/>
        <c:ser>
          <c:idx val="0"/>
          <c:order val="0"/>
          <c:tx>
            <c:strRef>
              <c:f>'Fig 7-8. GHGs by species&amp;GHG'!$M$8</c:f>
              <c:strCache>
                <c:ptCount val="1"/>
                <c:pt idx="0">
                  <c:v>Total CH4 (CO2e)</c:v>
                </c:pt>
              </c:strCache>
            </c:strRef>
          </c:tx>
          <c:spPr>
            <a:solidFill>
              <a:schemeClr val="accent6">
                <a:tint val="65000"/>
              </a:schemeClr>
            </a:solidFill>
            <a:ln>
              <a:noFill/>
            </a:ln>
            <a:effectLst/>
          </c:spPr>
          <c:invertIfNegative val="0"/>
          <c:cat>
            <c:strRef>
              <c:f>'Fig 7-8. GHGs by species&amp;GHG'!$L$9:$L$12</c:f>
              <c:strCache>
                <c:ptCount val="4"/>
                <c:pt idx="0">
                  <c:v>Chicken</c:v>
                </c:pt>
                <c:pt idx="1">
                  <c:v>Pigs</c:v>
                </c:pt>
                <c:pt idx="2">
                  <c:v>Cattle (Milk)</c:v>
                </c:pt>
                <c:pt idx="3">
                  <c:v>Cattle (Beef)</c:v>
                </c:pt>
              </c:strCache>
            </c:strRef>
          </c:cat>
          <c:val>
            <c:numRef>
              <c:f>'Fig 7-8. GHGs by species&amp;GHG'!$M$9:$M$12</c:f>
              <c:numCache>
                <c:formatCode>0</c:formatCode>
                <c:ptCount val="4"/>
                <c:pt idx="0">
                  <c:v>2.6718432186388585</c:v>
                </c:pt>
                <c:pt idx="1">
                  <c:v>41.249170123835619</c:v>
                </c:pt>
                <c:pt idx="2">
                  <c:v>214.7910191005754</c:v>
                </c:pt>
                <c:pt idx="3">
                  <c:v>266.4751694388957</c:v>
                </c:pt>
              </c:numCache>
            </c:numRef>
          </c:val>
          <c:extLst>
            <c:ext xmlns:c16="http://schemas.microsoft.com/office/drawing/2014/chart" uri="{C3380CC4-5D6E-409C-BE32-E72D297353CC}">
              <c16:uniqueId val="{00000000-20FD-4D62-BCEE-263BC8660589}"/>
            </c:ext>
          </c:extLst>
        </c:ser>
        <c:ser>
          <c:idx val="1"/>
          <c:order val="1"/>
          <c:tx>
            <c:strRef>
              <c:f>'Fig 7-8. GHGs by species&amp;GHG'!$N$8</c:f>
              <c:strCache>
                <c:ptCount val="1"/>
                <c:pt idx="0">
                  <c:v>Total CO2 (CO2e)</c:v>
                </c:pt>
              </c:strCache>
            </c:strRef>
          </c:tx>
          <c:spPr>
            <a:solidFill>
              <a:schemeClr val="accent6"/>
            </a:solidFill>
            <a:ln>
              <a:noFill/>
            </a:ln>
            <a:effectLst/>
          </c:spPr>
          <c:invertIfNegative val="0"/>
          <c:cat>
            <c:strRef>
              <c:f>'Fig 7-8. GHGs by species&amp;GHG'!$L$9:$L$12</c:f>
              <c:strCache>
                <c:ptCount val="4"/>
                <c:pt idx="0">
                  <c:v>Chicken</c:v>
                </c:pt>
                <c:pt idx="1">
                  <c:v>Pigs</c:v>
                </c:pt>
                <c:pt idx="2">
                  <c:v>Cattle (Milk)</c:v>
                </c:pt>
                <c:pt idx="3">
                  <c:v>Cattle (Beef)</c:v>
                </c:pt>
              </c:strCache>
            </c:strRef>
          </c:cat>
          <c:val>
            <c:numRef>
              <c:f>'Fig 7-8. GHGs by species&amp;GHG'!$N$9:$N$12</c:f>
              <c:numCache>
                <c:formatCode>0</c:formatCode>
                <c:ptCount val="4"/>
                <c:pt idx="0">
                  <c:v>74.937271651706467</c:v>
                </c:pt>
                <c:pt idx="1">
                  <c:v>49.908337998366115</c:v>
                </c:pt>
                <c:pt idx="2">
                  <c:v>86.138625216511628</c:v>
                </c:pt>
                <c:pt idx="3">
                  <c:v>137.83863665470216</c:v>
                </c:pt>
              </c:numCache>
            </c:numRef>
          </c:val>
          <c:extLst>
            <c:ext xmlns:c16="http://schemas.microsoft.com/office/drawing/2014/chart" uri="{C3380CC4-5D6E-409C-BE32-E72D297353CC}">
              <c16:uniqueId val="{00000001-20FD-4D62-BCEE-263BC8660589}"/>
            </c:ext>
          </c:extLst>
        </c:ser>
        <c:ser>
          <c:idx val="2"/>
          <c:order val="2"/>
          <c:tx>
            <c:strRef>
              <c:f>'Fig 7-8. GHGs by species&amp;GHG'!$O$8</c:f>
              <c:strCache>
                <c:ptCount val="1"/>
                <c:pt idx="0">
                  <c:v>Total N2O (CO2e)</c:v>
                </c:pt>
              </c:strCache>
            </c:strRef>
          </c:tx>
          <c:spPr>
            <a:solidFill>
              <a:schemeClr val="accent6">
                <a:shade val="65000"/>
              </a:schemeClr>
            </a:solidFill>
            <a:ln>
              <a:noFill/>
            </a:ln>
            <a:effectLst/>
          </c:spPr>
          <c:invertIfNegative val="0"/>
          <c:cat>
            <c:strRef>
              <c:f>'Fig 7-8. GHGs by species&amp;GHG'!$L$9:$L$12</c:f>
              <c:strCache>
                <c:ptCount val="4"/>
                <c:pt idx="0">
                  <c:v>Chicken</c:v>
                </c:pt>
                <c:pt idx="1">
                  <c:v>Pigs</c:v>
                </c:pt>
                <c:pt idx="2">
                  <c:v>Cattle (Milk)</c:v>
                </c:pt>
                <c:pt idx="3">
                  <c:v>Cattle (Beef)</c:v>
                </c:pt>
              </c:strCache>
            </c:strRef>
          </c:cat>
          <c:val>
            <c:numRef>
              <c:f>'Fig 7-8. GHGs by species&amp;GHG'!$O$9:$O$12</c:f>
              <c:numCache>
                <c:formatCode>0</c:formatCode>
                <c:ptCount val="4"/>
                <c:pt idx="0">
                  <c:v>15.176973023518642</c:v>
                </c:pt>
                <c:pt idx="1">
                  <c:v>18.478246894901599</c:v>
                </c:pt>
                <c:pt idx="2">
                  <c:v>52.142878617348153</c:v>
                </c:pt>
                <c:pt idx="3">
                  <c:v>62.936746344561257</c:v>
                </c:pt>
              </c:numCache>
            </c:numRef>
          </c:val>
          <c:extLst>
            <c:ext xmlns:c16="http://schemas.microsoft.com/office/drawing/2014/chart" uri="{C3380CC4-5D6E-409C-BE32-E72D297353CC}">
              <c16:uniqueId val="{00000002-20FD-4D62-BCEE-263BC8660589}"/>
            </c:ext>
          </c:extLst>
        </c:ser>
        <c:dLbls>
          <c:showLegendKey val="0"/>
          <c:showVal val="0"/>
          <c:showCatName val="0"/>
          <c:showSerName val="0"/>
          <c:showPercent val="0"/>
          <c:showBubbleSize val="0"/>
        </c:dLbls>
        <c:gapWidth val="150"/>
        <c:overlap val="100"/>
        <c:axId val="1292065007"/>
        <c:axId val="1292065967"/>
      </c:barChart>
      <c:catAx>
        <c:axId val="1292065007"/>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065967"/>
        <c:crosses val="autoZero"/>
        <c:auto val="1"/>
        <c:lblAlgn val="ctr"/>
        <c:lblOffset val="100"/>
        <c:noMultiLvlLbl val="0"/>
      </c:catAx>
      <c:valAx>
        <c:axId val="1292065967"/>
        <c:scaling>
          <c:orientation val="minMax"/>
          <c:max val="5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065007"/>
        <c:crosses val="autoZero"/>
        <c:crossBetween val="between"/>
        <c:majorUnit val="10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Methane</a:t>
            </a:r>
            <a:r>
              <a:rPr lang="en-GB" baseline="0"/>
              <a:t> from cow's digestion accounts for bulk of live sector's emissions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'Fig 9. GHGs by species&amp;source'!$A$31</c:f>
              <c:strCache>
                <c:ptCount val="1"/>
                <c:pt idx="0">
                  <c:v>Enteric fermentation (methane)</c:v>
                </c:pt>
              </c:strCache>
            </c:strRef>
          </c:tx>
          <c:spPr>
            <a:solidFill>
              <a:schemeClr val="accent6">
                <a:shade val="47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species&amp;source'!$B$31:$E$31</c:f>
              <c:numCache>
                <c:formatCode>#,##0</c:formatCode>
                <c:ptCount val="4"/>
                <c:pt idx="0">
                  <c:v>0</c:v>
                </c:pt>
                <c:pt idx="1">
                  <c:v>3431277834.6461935</c:v>
                </c:pt>
                <c:pt idx="2">
                  <c:v>173211341476.36334</c:v>
                </c:pt>
                <c:pt idx="3">
                  <c:v>257286836647.89264</c:v>
                </c:pt>
              </c:numCache>
            </c:numRef>
          </c:val>
          <c:extLst>
            <c:ext xmlns:c16="http://schemas.microsoft.com/office/drawing/2014/chart" uri="{C3380CC4-5D6E-409C-BE32-E72D297353CC}">
              <c16:uniqueId val="{00000000-4031-42DF-9912-889FD0B886F8}"/>
            </c:ext>
          </c:extLst>
        </c:ser>
        <c:ser>
          <c:idx val="1"/>
          <c:order val="1"/>
          <c:tx>
            <c:strRef>
              <c:f>'Fig 9. GHGs by species&amp;source'!$A$32</c:f>
              <c:strCache>
                <c:ptCount val="1"/>
                <c:pt idx="0">
                  <c:v>Feed incl. manure/fertilizer emissions (carbon dioxide, methane and nitrous oxide)</c:v>
                </c:pt>
              </c:strCache>
            </c:strRef>
          </c:tx>
          <c:spPr>
            <a:solidFill>
              <a:schemeClr val="accent6">
                <a:shade val="65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species&amp;source'!$B$32:$E$32</c:f>
              <c:numCache>
                <c:formatCode>#,##0</c:formatCode>
                <c:ptCount val="4"/>
                <c:pt idx="0">
                  <c:v>47397513196.486404</c:v>
                </c:pt>
                <c:pt idx="1">
                  <c:v>42420899474.320328</c:v>
                </c:pt>
                <c:pt idx="2">
                  <c:v>56694503084.740974</c:v>
                </c:pt>
                <c:pt idx="3">
                  <c:v>56393348617.202385</c:v>
                </c:pt>
              </c:numCache>
            </c:numRef>
          </c:val>
          <c:extLst>
            <c:ext xmlns:c16="http://schemas.microsoft.com/office/drawing/2014/chart" uri="{C3380CC4-5D6E-409C-BE32-E72D297353CC}">
              <c16:uniqueId val="{00000001-4031-42DF-9912-889FD0B886F8}"/>
            </c:ext>
          </c:extLst>
        </c:ser>
        <c:ser>
          <c:idx val="2"/>
          <c:order val="2"/>
          <c:tx>
            <c:strRef>
              <c:f>'Fig 9. GHGs by species&amp;source'!$A$33</c:f>
              <c:strCache>
                <c:ptCount val="1"/>
                <c:pt idx="0">
                  <c:v>Manure management (methane and nitrous oxide)</c:v>
                </c:pt>
              </c:strCache>
            </c:strRef>
          </c:tx>
          <c:spPr>
            <a:solidFill>
              <a:schemeClr val="accent6">
                <a:shade val="82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species&amp;source'!$B$33:$E$33</c:f>
              <c:numCache>
                <c:formatCode>#,##0</c:formatCode>
                <c:ptCount val="4"/>
                <c:pt idx="0">
                  <c:v>5885692620.4941883</c:v>
                </c:pt>
                <c:pt idx="1">
                  <c:v>43407052781.656792</c:v>
                </c:pt>
                <c:pt idx="2">
                  <c:v>63348630946.944809</c:v>
                </c:pt>
                <c:pt idx="3">
                  <c:v>36629681915.943733</c:v>
                </c:pt>
              </c:numCache>
            </c:numRef>
          </c:val>
          <c:extLst>
            <c:ext xmlns:c16="http://schemas.microsoft.com/office/drawing/2014/chart" uri="{C3380CC4-5D6E-409C-BE32-E72D297353CC}">
              <c16:uniqueId val="{00000002-4031-42DF-9912-889FD0B886F8}"/>
            </c:ext>
          </c:extLst>
        </c:ser>
        <c:ser>
          <c:idx val="3"/>
          <c:order val="3"/>
          <c:tx>
            <c:strRef>
              <c:f>'Fig 9. GHGs by species&amp;source'!$A$34</c:f>
              <c:strCache>
                <c:ptCount val="1"/>
                <c:pt idx="0">
                  <c:v>Land use change: Pasture expansion (carbon dioxide)</c:v>
                </c:pt>
              </c:strCache>
            </c:strRef>
          </c:tx>
          <c:spPr>
            <a:solidFill>
              <a:schemeClr val="accent6"/>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species&amp;source'!$B$34:$E$34</c:f>
              <c:numCache>
                <c:formatCode>#,##0</c:formatCode>
                <c:ptCount val="4"/>
                <c:pt idx="0">
                  <c:v>0</c:v>
                </c:pt>
                <c:pt idx="1">
                  <c:v>0</c:v>
                </c:pt>
                <c:pt idx="2">
                  <c:v>6481307685.242425</c:v>
                </c:pt>
                <c:pt idx="3">
                  <c:v>83732427540.558746</c:v>
                </c:pt>
              </c:numCache>
            </c:numRef>
          </c:val>
          <c:extLst>
            <c:ext xmlns:c16="http://schemas.microsoft.com/office/drawing/2014/chart" uri="{C3380CC4-5D6E-409C-BE32-E72D297353CC}">
              <c16:uniqueId val="{00000003-4031-42DF-9912-889FD0B886F8}"/>
            </c:ext>
          </c:extLst>
        </c:ser>
        <c:ser>
          <c:idx val="4"/>
          <c:order val="4"/>
          <c:tx>
            <c:strRef>
              <c:f>'Fig 9. GHGs by species&amp;source'!$A$35</c:f>
              <c:strCache>
                <c:ptCount val="1"/>
                <c:pt idx="0">
                  <c:v>Land use change: Soy &amp; palm (carbon dioxide)</c:v>
                </c:pt>
              </c:strCache>
            </c:strRef>
          </c:tx>
          <c:spPr>
            <a:solidFill>
              <a:schemeClr val="accent6">
                <a:tint val="83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species&amp;source'!$B$35:$E$35</c:f>
              <c:numCache>
                <c:formatCode>#,##0</c:formatCode>
                <c:ptCount val="4"/>
                <c:pt idx="0">
                  <c:v>6322485769.5281973</c:v>
                </c:pt>
                <c:pt idx="1">
                  <c:v>3584902229.0832434</c:v>
                </c:pt>
                <c:pt idx="2">
                  <c:v>2250166618.3539319</c:v>
                </c:pt>
                <c:pt idx="3">
                  <c:v>2248382562.5659304</c:v>
                </c:pt>
              </c:numCache>
            </c:numRef>
          </c:val>
          <c:extLst>
            <c:ext xmlns:c16="http://schemas.microsoft.com/office/drawing/2014/chart" uri="{C3380CC4-5D6E-409C-BE32-E72D297353CC}">
              <c16:uniqueId val="{00000007-4031-42DF-9912-889FD0B886F8}"/>
            </c:ext>
          </c:extLst>
        </c:ser>
        <c:ser>
          <c:idx val="5"/>
          <c:order val="5"/>
          <c:tx>
            <c:strRef>
              <c:f>'Fig 9. GHGs by species&amp;source'!$A$36</c:f>
              <c:strCache>
                <c:ptCount val="1"/>
                <c:pt idx="0">
                  <c:v>Post-farm (carbon dioxide)</c:v>
                </c:pt>
              </c:strCache>
            </c:strRef>
          </c:tx>
          <c:spPr>
            <a:solidFill>
              <a:schemeClr val="accent6">
                <a:tint val="65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species&amp;source'!$B$36:$E$36</c:f>
              <c:numCache>
                <c:formatCode>#,##0</c:formatCode>
                <c:ptCount val="4"/>
                <c:pt idx="0">
                  <c:v>18569432166.719601</c:v>
                </c:pt>
                <c:pt idx="1">
                  <c:v>11274645031.818237</c:v>
                </c:pt>
                <c:pt idx="2">
                  <c:v>36132764539.58181</c:v>
                </c:pt>
                <c:pt idx="3">
                  <c:v>21849312236.291882</c:v>
                </c:pt>
              </c:numCache>
            </c:numRef>
          </c:val>
          <c:extLst>
            <c:ext xmlns:c16="http://schemas.microsoft.com/office/drawing/2014/chart" uri="{C3380CC4-5D6E-409C-BE32-E72D297353CC}">
              <c16:uniqueId val="{00000008-4031-42DF-9912-889FD0B886F8}"/>
            </c:ext>
          </c:extLst>
        </c:ser>
        <c:ser>
          <c:idx val="6"/>
          <c:order val="6"/>
          <c:tx>
            <c:strRef>
              <c:f>'Fig 9. GHGs by species&amp;source'!$A$37</c:f>
              <c:strCache>
                <c:ptCount val="1"/>
                <c:pt idx="0">
                  <c:v>Direct &amp; Indirect energy (carbon dioxide)</c:v>
                </c:pt>
              </c:strCache>
            </c:strRef>
          </c:tx>
          <c:spPr>
            <a:solidFill>
              <a:schemeClr val="accent6">
                <a:tint val="48000"/>
              </a:schemeClr>
            </a:solidFill>
            <a:ln>
              <a:noFill/>
            </a:ln>
            <a:effectLst/>
          </c:spPr>
          <c:invertIfNegative val="0"/>
          <c:cat>
            <c:strRef>
              <c:f>'Fig 9. GHGs by species&amp;source'!$B$30:$E$30</c:f>
              <c:strCache>
                <c:ptCount val="4"/>
                <c:pt idx="0">
                  <c:v>Chicken</c:v>
                </c:pt>
                <c:pt idx="1">
                  <c:v>Pigs</c:v>
                </c:pt>
                <c:pt idx="2">
                  <c:v>Cattle (milk)</c:v>
                </c:pt>
                <c:pt idx="3">
                  <c:v>Cattle (beef)</c:v>
                </c:pt>
              </c:strCache>
            </c:strRef>
          </c:cat>
          <c:val>
            <c:numRef>
              <c:f>'Fig 9. GHGs by species&amp;source'!$B$37:$E$37</c:f>
              <c:numCache>
                <c:formatCode>#,##0</c:formatCode>
                <c:ptCount val="4"/>
                <c:pt idx="0">
                  <c:v>14610964140.635565</c:v>
                </c:pt>
                <c:pt idx="1">
                  <c:v>5516977665.5785198</c:v>
                </c:pt>
                <c:pt idx="2">
                  <c:v>14953808583.207882</c:v>
                </c:pt>
                <c:pt idx="3">
                  <c:v>9110562917.7037392</c:v>
                </c:pt>
              </c:numCache>
            </c:numRef>
          </c:val>
          <c:extLst>
            <c:ext xmlns:c16="http://schemas.microsoft.com/office/drawing/2014/chart" uri="{C3380CC4-5D6E-409C-BE32-E72D297353CC}">
              <c16:uniqueId val="{00000009-4031-42DF-9912-889FD0B886F8}"/>
            </c:ext>
          </c:extLst>
        </c:ser>
        <c:dLbls>
          <c:showLegendKey val="0"/>
          <c:showVal val="0"/>
          <c:showCatName val="0"/>
          <c:showSerName val="0"/>
          <c:showPercent val="0"/>
          <c:showBubbleSize val="0"/>
        </c:dLbls>
        <c:gapWidth val="150"/>
        <c:overlap val="100"/>
        <c:axId val="1416851552"/>
        <c:axId val="1460207039"/>
      </c:barChart>
      <c:catAx>
        <c:axId val="141685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0207039"/>
        <c:crosses val="autoZero"/>
        <c:auto val="1"/>
        <c:lblAlgn val="ctr"/>
        <c:lblOffset val="100"/>
        <c:noMultiLvlLbl val="0"/>
      </c:catAx>
      <c:valAx>
        <c:axId val="146020703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6851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0" i="0" u="none" strike="noStrike">
                <a:effectLst/>
              </a:rPr>
              <a:t>Share of total GHG emissions estimated in this </a:t>
            </a:r>
            <a:endParaRPr lang="en-GB" b="0">
              <a:effectLst/>
            </a:endParaRPr>
          </a:p>
          <a:p>
            <a:pPr>
              <a:defRPr/>
            </a:pPr>
            <a:r>
              <a:rPr lang="en-GB" sz="1800" b="0" i="0" u="none" strike="noStrike">
                <a:effectLst/>
              </a:rPr>
              <a:t>report</a:t>
            </a:r>
            <a:endParaRPr lang="en-GB" b="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pieChart>
        <c:varyColors val="1"/>
        <c:ser>
          <c:idx val="0"/>
          <c:order val="0"/>
          <c:tx>
            <c:strRef>
              <c:f>'Fig 1-3. GHG comparisons'!$R$2</c:f>
              <c:strCache>
                <c:ptCount val="1"/>
                <c:pt idx="0">
                  <c:v>Emissions</c:v>
                </c:pt>
              </c:strCache>
            </c:strRef>
          </c:tx>
          <c:dPt>
            <c:idx val="0"/>
            <c:bubble3D val="0"/>
            <c:spPr>
              <a:solidFill>
                <a:schemeClr val="accent6">
                  <a:tint val="50000"/>
                </a:schemeClr>
              </a:solidFill>
              <a:ln w="19050">
                <a:solidFill>
                  <a:schemeClr val="lt1"/>
                </a:solidFill>
              </a:ln>
              <a:effectLst/>
            </c:spPr>
            <c:extLst>
              <c:ext xmlns:c16="http://schemas.microsoft.com/office/drawing/2014/chart" uri="{C3380CC4-5D6E-409C-BE32-E72D297353CC}">
                <c16:uniqueId val="{00000001-1554-4CD0-85B1-BD5D075B4AFA}"/>
              </c:ext>
            </c:extLst>
          </c:dPt>
          <c:dPt>
            <c:idx val="1"/>
            <c:bubble3D val="0"/>
            <c:spPr>
              <a:solidFill>
                <a:schemeClr val="accent6">
                  <a:tint val="70000"/>
                </a:schemeClr>
              </a:solidFill>
              <a:ln w="19050">
                <a:solidFill>
                  <a:schemeClr val="lt1"/>
                </a:solidFill>
              </a:ln>
              <a:effectLst/>
            </c:spPr>
            <c:extLst>
              <c:ext xmlns:c16="http://schemas.microsoft.com/office/drawing/2014/chart" uri="{C3380CC4-5D6E-409C-BE32-E72D297353CC}">
                <c16:uniqueId val="{00000003-1554-4CD0-85B1-BD5D075B4AFA}"/>
              </c:ext>
            </c:extLst>
          </c:dPt>
          <c:dPt>
            <c:idx val="2"/>
            <c:bubble3D val="0"/>
            <c:spPr>
              <a:solidFill>
                <a:schemeClr val="accent6">
                  <a:tint val="90000"/>
                </a:schemeClr>
              </a:solidFill>
              <a:ln w="19050">
                <a:solidFill>
                  <a:schemeClr val="lt1"/>
                </a:solidFill>
              </a:ln>
              <a:effectLst/>
            </c:spPr>
            <c:extLst>
              <c:ext xmlns:c16="http://schemas.microsoft.com/office/drawing/2014/chart" uri="{C3380CC4-5D6E-409C-BE32-E72D297353CC}">
                <c16:uniqueId val="{00000005-1554-4CD0-85B1-BD5D075B4AFA}"/>
              </c:ext>
            </c:extLst>
          </c:dPt>
          <c:dPt>
            <c:idx val="3"/>
            <c:bubble3D val="0"/>
            <c:spPr>
              <a:solidFill>
                <a:schemeClr val="accent6">
                  <a:shade val="90000"/>
                </a:schemeClr>
              </a:solidFill>
              <a:ln w="19050">
                <a:solidFill>
                  <a:schemeClr val="lt1"/>
                </a:solidFill>
              </a:ln>
              <a:effectLst/>
            </c:spPr>
            <c:extLst>
              <c:ext xmlns:c16="http://schemas.microsoft.com/office/drawing/2014/chart" uri="{C3380CC4-5D6E-409C-BE32-E72D297353CC}">
                <c16:uniqueId val="{00000007-1554-4CD0-85B1-BD5D075B4AFA}"/>
              </c:ext>
            </c:extLst>
          </c:dPt>
          <c:dPt>
            <c:idx val="4"/>
            <c:bubble3D val="0"/>
            <c:spPr>
              <a:solidFill>
                <a:schemeClr val="accent6">
                  <a:shade val="70000"/>
                </a:schemeClr>
              </a:solidFill>
              <a:ln w="19050">
                <a:solidFill>
                  <a:schemeClr val="lt1"/>
                </a:solidFill>
              </a:ln>
              <a:effectLst/>
            </c:spPr>
            <c:extLst>
              <c:ext xmlns:c16="http://schemas.microsoft.com/office/drawing/2014/chart" uri="{C3380CC4-5D6E-409C-BE32-E72D297353CC}">
                <c16:uniqueId val="{00000009-1554-4CD0-85B1-BD5D075B4AFA}"/>
              </c:ext>
            </c:extLst>
          </c:dPt>
          <c:dPt>
            <c:idx val="5"/>
            <c:bubble3D val="0"/>
            <c:spPr>
              <a:solidFill>
                <a:schemeClr val="accent6">
                  <a:shade val="50000"/>
                </a:schemeClr>
              </a:solidFill>
              <a:ln w="19050">
                <a:solidFill>
                  <a:schemeClr val="lt1"/>
                </a:solidFill>
              </a:ln>
              <a:effectLst/>
            </c:spPr>
            <c:extLst>
              <c:ext xmlns:c16="http://schemas.microsoft.com/office/drawing/2014/chart" uri="{C3380CC4-5D6E-409C-BE32-E72D297353CC}">
                <c16:uniqueId val="{0000000B-1554-4CD0-85B1-BD5D075B4AFA}"/>
              </c:ext>
            </c:extLst>
          </c:dPt>
          <c:dLbls>
            <c:dLbl>
              <c:idx val="0"/>
              <c:layout>
                <c:manualLayout>
                  <c:x val="-9.1298907404016361E-2"/>
                  <c:y val="8.072357320000911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54-4CD0-85B1-BD5D075B4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 1-3. GHG comparisons'!$Q$3:$Q$8</c:f>
              <c:strCache>
                <c:ptCount val="6"/>
                <c:pt idx="0">
                  <c:v>JBS</c:v>
                </c:pt>
                <c:pt idx="1">
                  <c:v>Marfrig</c:v>
                </c:pt>
                <c:pt idx="2">
                  <c:v>Tyson</c:v>
                </c:pt>
                <c:pt idx="3">
                  <c:v>Minerva</c:v>
                </c:pt>
                <c:pt idx="4">
                  <c:v>Cargill</c:v>
                </c:pt>
                <c:pt idx="5">
                  <c:v>Other 40 livestock companies</c:v>
                </c:pt>
              </c:strCache>
            </c:strRef>
          </c:cat>
          <c:val>
            <c:numRef>
              <c:f>'Fig 1-3. GHG comparisons'!$R$3:$R$8</c:f>
              <c:numCache>
                <c:formatCode>_-* #,##0_-;\-* #,##0_-;_-* "-"??_-;_-@_-</c:formatCode>
                <c:ptCount val="6"/>
                <c:pt idx="0">
                  <c:v>240660296828.58002</c:v>
                </c:pt>
                <c:pt idx="1">
                  <c:v>72634845072.498871</c:v>
                </c:pt>
                <c:pt idx="2">
                  <c:v>57294428488.176216</c:v>
                </c:pt>
                <c:pt idx="3">
                  <c:v>55601026674.374992</c:v>
                </c:pt>
                <c:pt idx="4">
                  <c:v>53462906266.577774</c:v>
                </c:pt>
                <c:pt idx="5">
                  <c:v>545846710248.18579</c:v>
                </c:pt>
              </c:numCache>
            </c:numRef>
          </c:val>
          <c:extLst>
            <c:ext xmlns:c16="http://schemas.microsoft.com/office/drawing/2014/chart" uri="{C3380CC4-5D6E-409C-BE32-E72D297353CC}">
              <c16:uniqueId val="{00000000-4CD1-4189-9555-D974C9725476}"/>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Big Meat &amp; Dairy companies'</a:t>
            </a:r>
            <a:r>
              <a:rPr lang="en-GB" baseline="0"/>
              <a:t> </a:t>
            </a:r>
            <a:r>
              <a:rPr lang="en-GB"/>
              <a:t>GHG emissions rival those of major states</a:t>
            </a:r>
          </a:p>
        </c:rich>
      </c:tx>
      <c:layout>
        <c:manualLayout>
          <c:xMode val="edge"/>
          <c:yMode val="edge"/>
          <c:x val="0.12176582093904928"/>
          <c:y val="1.92678227360308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'Fig 1-3. GHG comparisons'!$B$2</c:f>
              <c:strCache>
                <c:ptCount val="1"/>
                <c:pt idx="0">
                  <c:v>Total emissions (MtCO2eq)</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1-3. GHG comparisons'!$A$3:$A$6</c:f>
              <c:strCache>
                <c:ptCount val="4"/>
                <c:pt idx="0">
                  <c:v>45 Big Meat &amp; Dairy companies (total)</c:v>
                </c:pt>
                <c:pt idx="1">
                  <c:v>Saudi Arabia</c:v>
                </c:pt>
                <c:pt idx="2">
                  <c:v>15 Big Meat and Dairy companies (total)</c:v>
                </c:pt>
                <c:pt idx="3">
                  <c:v>Germany</c:v>
                </c:pt>
              </c:strCache>
            </c:strRef>
          </c:cat>
          <c:val>
            <c:numRef>
              <c:f>'Fig 1-3. GHG comparisons'!$B$3:$B$6</c:f>
              <c:numCache>
                <c:formatCode>#,##0</c:formatCode>
                <c:ptCount val="4"/>
                <c:pt idx="0">
                  <c:v>1022.7449182835613</c:v>
                </c:pt>
                <c:pt idx="1">
                  <c:v>879.08720000000005</c:v>
                </c:pt>
                <c:pt idx="2">
                  <c:v>773.62122585391182</c:v>
                </c:pt>
                <c:pt idx="3">
                  <c:v>670.62599999999998</c:v>
                </c:pt>
              </c:numCache>
            </c:numRef>
          </c:val>
          <c:extLst>
            <c:ext xmlns:c16="http://schemas.microsoft.com/office/drawing/2014/chart" uri="{C3380CC4-5D6E-409C-BE32-E72D297353CC}">
              <c16:uniqueId val="{00000000-ACD1-410E-95D8-B486063D4E32}"/>
            </c:ext>
          </c:extLst>
        </c:ser>
        <c:dLbls>
          <c:showLegendKey val="0"/>
          <c:showVal val="0"/>
          <c:showCatName val="0"/>
          <c:showSerName val="0"/>
          <c:showPercent val="0"/>
          <c:showBubbleSize val="0"/>
        </c:dLbls>
        <c:gapWidth val="219"/>
        <c:overlap val="-27"/>
        <c:axId val="353590479"/>
        <c:axId val="353575599"/>
      </c:barChart>
      <c:catAx>
        <c:axId val="353590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575599"/>
        <c:crosses val="autoZero"/>
        <c:auto val="1"/>
        <c:lblAlgn val="ctr"/>
        <c:lblOffset val="100"/>
        <c:noMultiLvlLbl val="0"/>
      </c:catAx>
      <c:valAx>
        <c:axId val="35357559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1000" b="0" i="0" u="none" strike="noStrike" kern="1200" baseline="0">
                    <a:solidFill>
                      <a:sysClr val="windowText" lastClr="000000">
                        <a:lumMod val="65000"/>
                        <a:lumOff val="35000"/>
                      </a:sysClr>
                    </a:solidFill>
                  </a:rPr>
                  <a:t>Estimated  annual GHG emissions in MtCO2e</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GB"/>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5904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'Fig 1-3. GHG comparisons'!$I$65</c:f>
            </c:strRef>
          </c:tx>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 1-3. GHG comparisons'!$H$66:$H$67</c:f>
            </c:strRef>
          </c:cat>
          <c:val>
            <c:numRef>
              <c:f>'Fig 1-3. GHG comparisons'!$I$66:$I$67</c:f>
            </c:numRef>
          </c:val>
          <c:extLst>
            <c:ext xmlns:c16="http://schemas.microsoft.com/office/drawing/2014/chart" uri="{C3380CC4-5D6E-409C-BE32-E72D297353CC}">
              <c16:uniqueId val="{00000004-DDC8-45C2-965F-A98AC177867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25279755333578491"/>
          <c:y val="0.12613494836574535"/>
          <c:w val="0.69756017214094768"/>
          <c:h val="0.78993582920030048"/>
        </c:manualLayout>
      </c:layout>
      <c:barChart>
        <c:barDir val="bar"/>
        <c:grouping val="stacked"/>
        <c:varyColors val="0"/>
        <c:ser>
          <c:idx val="0"/>
          <c:order val="0"/>
          <c:tx>
            <c:strRef>
              <c:f>'Fig 4. &amp; Tab 1. GHGs by company'!$I$7</c:f>
              <c:strCache>
                <c:ptCount val="1"/>
                <c:pt idx="0">
                  <c:v>CH4</c:v>
                </c:pt>
              </c:strCache>
            </c:strRef>
          </c:tx>
          <c:spPr>
            <a:solidFill>
              <a:schemeClr val="accent6">
                <a:shade val="65000"/>
              </a:schemeClr>
            </a:solidFill>
            <a:ln>
              <a:noFill/>
            </a:ln>
            <a:effectLst/>
          </c:spPr>
          <c:invertIfNegative val="0"/>
          <c:cat>
            <c:strRef>
              <c:f>'Fig 4. &amp; Tab 1. GHGs by company'!$H$8:$H$21</c:f>
              <c:strCache>
                <c:ptCount val="14"/>
                <c:pt idx="0">
                  <c:v>JBS</c:v>
                </c:pt>
                <c:pt idx="1">
                  <c:v>Marfrig</c:v>
                </c:pt>
                <c:pt idx="2">
                  <c:v>Tyson</c:v>
                </c:pt>
                <c:pt idx="3">
                  <c:v>Minerva</c:v>
                </c:pt>
                <c:pt idx="4">
                  <c:v>Cargill</c:v>
                </c:pt>
                <c:pt idx="5">
                  <c:v>Dairy Farmers of America</c:v>
                </c:pt>
                <c:pt idx="6">
                  <c:v>Lactalis</c:v>
                </c:pt>
                <c:pt idx="7">
                  <c:v>Yili </c:v>
                </c:pt>
                <c:pt idx="8">
                  <c:v>Amul</c:v>
                </c:pt>
                <c:pt idx="9">
                  <c:v>China Mengniu Dairy</c:v>
                </c:pt>
                <c:pt idx="10">
                  <c:v>Fonterra</c:v>
                </c:pt>
                <c:pt idx="11">
                  <c:v>WH Group</c:v>
                </c:pt>
                <c:pt idx="12">
                  <c:v>Arla</c:v>
                </c:pt>
                <c:pt idx="13">
                  <c:v>Nestlé</c:v>
                </c:pt>
              </c:strCache>
            </c:strRef>
          </c:cat>
          <c:val>
            <c:numRef>
              <c:f>'Fig 4. &amp; Tab 1. GHGs by company'!$I$8:$I$21</c:f>
              <c:numCache>
                <c:formatCode>_(* #,##0.00_);_(* \(#,##0.00\);_(* "-"??_);_(@_)</c:formatCode>
                <c:ptCount val="14"/>
                <c:pt idx="0">
                  <c:v>121.96099043929397</c:v>
                </c:pt>
                <c:pt idx="1">
                  <c:v>40.0236551126942</c:v>
                </c:pt>
                <c:pt idx="2">
                  <c:v>28.248323212512773</c:v>
                </c:pt>
                <c:pt idx="3">
                  <c:v>29.578425725333332</c:v>
                </c:pt>
                <c:pt idx="4">
                  <c:v>29.132993983466662</c:v>
                </c:pt>
                <c:pt idx="5">
                  <c:v>28.512</c:v>
                </c:pt>
                <c:pt idx="6">
                  <c:v>22.373999999999999</c:v>
                </c:pt>
                <c:pt idx="7">
                  <c:v>20.9</c:v>
                </c:pt>
                <c:pt idx="8">
                  <c:v>20.832000000000001</c:v>
                </c:pt>
                <c:pt idx="9">
                  <c:v>20.273</c:v>
                </c:pt>
                <c:pt idx="10">
                  <c:v>14.784000000000001</c:v>
                </c:pt>
                <c:pt idx="11">
                  <c:v>9.7684401488097645</c:v>
                </c:pt>
                <c:pt idx="12">
                  <c:v>13.365</c:v>
                </c:pt>
                <c:pt idx="13">
                  <c:v>13.365</c:v>
                </c:pt>
              </c:numCache>
            </c:numRef>
          </c:val>
          <c:extLst>
            <c:ext xmlns:c16="http://schemas.microsoft.com/office/drawing/2014/chart" uri="{C3380CC4-5D6E-409C-BE32-E72D297353CC}">
              <c16:uniqueId val="{00000000-5E71-4068-82C5-A1C92A2469A8}"/>
            </c:ext>
          </c:extLst>
        </c:ser>
        <c:ser>
          <c:idx val="1"/>
          <c:order val="1"/>
          <c:tx>
            <c:strRef>
              <c:f>'Fig 4. &amp; Tab 1. GHGs by company'!$J$7</c:f>
              <c:strCache>
                <c:ptCount val="1"/>
                <c:pt idx="0">
                  <c:v>CO2</c:v>
                </c:pt>
              </c:strCache>
            </c:strRef>
          </c:tx>
          <c:spPr>
            <a:solidFill>
              <a:schemeClr val="accent6"/>
            </a:solidFill>
            <a:ln>
              <a:noFill/>
            </a:ln>
            <a:effectLst/>
          </c:spPr>
          <c:invertIfNegative val="0"/>
          <c:cat>
            <c:strRef>
              <c:f>'Fig 4. &amp; Tab 1. GHGs by company'!$H$8:$H$21</c:f>
              <c:strCache>
                <c:ptCount val="14"/>
                <c:pt idx="0">
                  <c:v>JBS</c:v>
                </c:pt>
                <c:pt idx="1">
                  <c:v>Marfrig</c:v>
                </c:pt>
                <c:pt idx="2">
                  <c:v>Tyson</c:v>
                </c:pt>
                <c:pt idx="3">
                  <c:v>Minerva</c:v>
                </c:pt>
                <c:pt idx="4">
                  <c:v>Cargill</c:v>
                </c:pt>
                <c:pt idx="5">
                  <c:v>Dairy Farmers of America</c:v>
                </c:pt>
                <c:pt idx="6">
                  <c:v>Lactalis</c:v>
                </c:pt>
                <c:pt idx="7">
                  <c:v>Yili </c:v>
                </c:pt>
                <c:pt idx="8">
                  <c:v>Amul</c:v>
                </c:pt>
                <c:pt idx="9">
                  <c:v>China Mengniu Dairy</c:v>
                </c:pt>
                <c:pt idx="10">
                  <c:v>Fonterra</c:v>
                </c:pt>
                <c:pt idx="11">
                  <c:v>WH Group</c:v>
                </c:pt>
                <c:pt idx="12">
                  <c:v>Arla</c:v>
                </c:pt>
                <c:pt idx="13">
                  <c:v>Nestlé</c:v>
                </c:pt>
              </c:strCache>
            </c:strRef>
          </c:cat>
          <c:val>
            <c:numRef>
              <c:f>'Fig 4. &amp; Tab 1. GHGs by company'!$J$8:$J$21</c:f>
              <c:numCache>
                <c:formatCode>_(* #,##0.00_);_(* \(#,##0.00\);_(* "-"??_);_(@_)</c:formatCode>
                <c:ptCount val="14"/>
                <c:pt idx="0">
                  <c:v>90.130826241248414</c:v>
                </c:pt>
                <c:pt idx="1">
                  <c:v>24.828265924112692</c:v>
                </c:pt>
                <c:pt idx="2">
                  <c:v>19.168522806519046</c:v>
                </c:pt>
                <c:pt idx="3">
                  <c:v>21.759383975875</c:v>
                </c:pt>
                <c:pt idx="4">
                  <c:v>14.223214473733332</c:v>
                </c:pt>
                <c:pt idx="5">
                  <c:v>12.177</c:v>
                </c:pt>
                <c:pt idx="6">
                  <c:v>10.396000000000001</c:v>
                </c:pt>
                <c:pt idx="7">
                  <c:v>5.9</c:v>
                </c:pt>
                <c:pt idx="8">
                  <c:v>4.4160000000000004</c:v>
                </c:pt>
                <c:pt idx="9">
                  <c:v>5.7229999999999999</c:v>
                </c:pt>
                <c:pt idx="10">
                  <c:v>8.2720000000000002</c:v>
                </c:pt>
                <c:pt idx="11">
                  <c:v>10.950753168459645</c:v>
                </c:pt>
                <c:pt idx="12">
                  <c:v>6.21</c:v>
                </c:pt>
                <c:pt idx="13">
                  <c:v>6.21</c:v>
                </c:pt>
              </c:numCache>
            </c:numRef>
          </c:val>
          <c:extLst>
            <c:ext xmlns:c16="http://schemas.microsoft.com/office/drawing/2014/chart" uri="{C3380CC4-5D6E-409C-BE32-E72D297353CC}">
              <c16:uniqueId val="{00000001-5E71-4068-82C5-A1C92A2469A8}"/>
            </c:ext>
          </c:extLst>
        </c:ser>
        <c:ser>
          <c:idx val="2"/>
          <c:order val="2"/>
          <c:tx>
            <c:strRef>
              <c:f>'Fig 4. &amp; Tab 1. GHGs by company'!$K$7</c:f>
              <c:strCache>
                <c:ptCount val="1"/>
                <c:pt idx="0">
                  <c:v>N20</c:v>
                </c:pt>
              </c:strCache>
            </c:strRef>
          </c:tx>
          <c:spPr>
            <a:solidFill>
              <a:schemeClr val="accent6">
                <a:tint val="65000"/>
              </a:schemeClr>
            </a:solidFill>
            <a:ln>
              <a:noFill/>
            </a:ln>
            <a:effectLst/>
          </c:spPr>
          <c:invertIfNegative val="0"/>
          <c:cat>
            <c:strRef>
              <c:f>'Fig 4. &amp; Tab 1. GHGs by company'!$H$8:$H$21</c:f>
              <c:strCache>
                <c:ptCount val="14"/>
                <c:pt idx="0">
                  <c:v>JBS</c:v>
                </c:pt>
                <c:pt idx="1">
                  <c:v>Marfrig</c:v>
                </c:pt>
                <c:pt idx="2">
                  <c:v>Tyson</c:v>
                </c:pt>
                <c:pt idx="3">
                  <c:v>Minerva</c:v>
                </c:pt>
                <c:pt idx="4">
                  <c:v>Cargill</c:v>
                </c:pt>
                <c:pt idx="5">
                  <c:v>Dairy Farmers of America</c:v>
                </c:pt>
                <c:pt idx="6">
                  <c:v>Lactalis</c:v>
                </c:pt>
                <c:pt idx="7">
                  <c:v>Yili </c:v>
                </c:pt>
                <c:pt idx="8">
                  <c:v>Amul</c:v>
                </c:pt>
                <c:pt idx="9">
                  <c:v>China Mengniu Dairy</c:v>
                </c:pt>
                <c:pt idx="10">
                  <c:v>Fonterra</c:v>
                </c:pt>
                <c:pt idx="11">
                  <c:v>WH Group</c:v>
                </c:pt>
                <c:pt idx="12">
                  <c:v>Arla</c:v>
                </c:pt>
                <c:pt idx="13">
                  <c:v>Nestlé</c:v>
                </c:pt>
              </c:strCache>
            </c:strRef>
          </c:cat>
          <c:val>
            <c:numRef>
              <c:f>'Fig 4. &amp; Tab 1. GHGs by company'!$K$8:$K$21</c:f>
              <c:numCache>
                <c:formatCode>_(* #,##0.00_);_(* \(#,##0.00\);_(* "-"??_);_(@_)</c:formatCode>
                <c:ptCount val="14"/>
                <c:pt idx="0">
                  <c:v>28.568480148037612</c:v>
                </c:pt>
                <c:pt idx="1">
                  <c:v>7.782924035691984</c:v>
                </c:pt>
                <c:pt idx="2">
                  <c:v>9.8775824691444054</c:v>
                </c:pt>
                <c:pt idx="3">
                  <c:v>4.2632169731666663</c:v>
                </c:pt>
                <c:pt idx="4">
                  <c:v>10.106697809377778</c:v>
                </c:pt>
                <c:pt idx="5">
                  <c:v>5.94</c:v>
                </c:pt>
                <c:pt idx="6">
                  <c:v>7.4580000000000002</c:v>
                </c:pt>
                <c:pt idx="7">
                  <c:v>3.9</c:v>
                </c:pt>
                <c:pt idx="8">
                  <c:v>4.8959999999999999</c:v>
                </c:pt>
                <c:pt idx="9">
                  <c:v>3.7829999999999999</c:v>
                </c:pt>
                <c:pt idx="10">
                  <c:v>2.1120000000000001</c:v>
                </c:pt>
                <c:pt idx="11">
                  <c:v>3.4945292064345197</c:v>
                </c:pt>
                <c:pt idx="12">
                  <c:v>4.4550000000000001</c:v>
                </c:pt>
                <c:pt idx="13">
                  <c:v>4.4550000000000001</c:v>
                </c:pt>
              </c:numCache>
            </c:numRef>
          </c:val>
          <c:extLst>
            <c:ext xmlns:c16="http://schemas.microsoft.com/office/drawing/2014/chart" uri="{C3380CC4-5D6E-409C-BE32-E72D297353CC}">
              <c16:uniqueId val="{00000002-5E71-4068-82C5-A1C92A2469A8}"/>
            </c:ext>
          </c:extLst>
        </c:ser>
        <c:dLbls>
          <c:showLegendKey val="0"/>
          <c:showVal val="0"/>
          <c:showCatName val="0"/>
          <c:showSerName val="0"/>
          <c:showPercent val="0"/>
          <c:showBubbleSize val="0"/>
        </c:dLbls>
        <c:gapWidth val="15"/>
        <c:overlap val="100"/>
        <c:axId val="543968895"/>
        <c:axId val="560335167"/>
      </c:barChart>
      <c:catAx>
        <c:axId val="543968895"/>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crossAx val="560335167"/>
        <c:crosses val="autoZero"/>
        <c:auto val="1"/>
        <c:lblAlgn val="ctr"/>
        <c:lblOffset val="100"/>
        <c:noMultiLvlLbl val="0"/>
      </c:catAx>
      <c:valAx>
        <c:axId val="560335167"/>
        <c:scaling>
          <c:orientation val="minMax"/>
          <c:max val="300"/>
          <c:min val="0"/>
        </c:scaling>
        <c:delete val="0"/>
        <c:axPos val="t"/>
        <c:majorGridlines>
          <c:spPr>
            <a:ln w="317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en-US" sz="900" b="0" i="0" u="none" strike="noStrike" kern="1200" baseline="0">
                    <a:solidFill>
                      <a:sysClr val="windowText" lastClr="000000">
                        <a:lumMod val="65000"/>
                        <a:lumOff val="35000"/>
                      </a:sysClr>
                    </a:solidFill>
                  </a:rPr>
                  <a:t>Estimated  annual GHG emissions in MtCO2e</a:t>
                </a:r>
              </a:p>
            </c:rich>
          </c:tx>
          <c:layout>
            <c:manualLayout>
              <c:xMode val="edge"/>
              <c:yMode val="edge"/>
              <c:x val="8.1493137512020294E-2"/>
              <c:y val="0.9443992844376580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crossAx val="543968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400" b="0" i="0" u="none" strike="noStrike" kern="1200" spc="0" baseline="0">
                <a:solidFill>
                  <a:sysClr val="windowText" lastClr="000000">
                    <a:lumMod val="65000"/>
                    <a:lumOff val="35000"/>
                  </a:sysClr>
                </a:solidFill>
              </a:rPr>
              <a:t>Big Meat &amp; Dairy companies' methane emissions rival those of major states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'Fig 5. Methane comparison'!$G$3</c:f>
              <c:strCache>
                <c:ptCount val="1"/>
                <c:pt idx="0">
                  <c:v>Total CH4 emissions (MtCO2eq)</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 5. Methane comparison'!$F$4:$F$7</c:f>
              <c:strCache>
                <c:ptCount val="4"/>
                <c:pt idx="0">
                  <c:v>Total for 45 Big Meat &amp; Dairy companies</c:v>
                </c:pt>
                <c:pt idx="1">
                  <c:v>EU (27)+UK</c:v>
                </c:pt>
                <c:pt idx="2">
                  <c:v>Total for JBS, Marfrig, Tyson, Minerva &amp; Cargill</c:v>
                </c:pt>
                <c:pt idx="3">
                  <c:v>Pakistan</c:v>
                </c:pt>
              </c:strCache>
            </c:strRef>
          </c:cat>
          <c:val>
            <c:numRef>
              <c:f>'Fig 5. Methane comparison'!$G$4:$G$7</c:f>
              <c:numCache>
                <c:formatCode>#,##0</c:formatCode>
                <c:ptCount val="4"/>
                <c:pt idx="0">
                  <c:v>525.18720188194538</c:v>
                </c:pt>
                <c:pt idx="1">
                  <c:v>507.205556</c:v>
                </c:pt>
                <c:pt idx="2">
                  <c:v>248.9443884733009</c:v>
                </c:pt>
                <c:pt idx="3">
                  <c:v>241.36199999999999</c:v>
                </c:pt>
              </c:numCache>
            </c:numRef>
          </c:val>
          <c:extLst>
            <c:ext xmlns:c16="http://schemas.microsoft.com/office/drawing/2014/chart" uri="{C3380CC4-5D6E-409C-BE32-E72D297353CC}">
              <c16:uniqueId val="{00000000-FD6E-4377-98B1-DD60B787195A}"/>
            </c:ext>
          </c:extLst>
        </c:ser>
        <c:dLbls>
          <c:showLegendKey val="0"/>
          <c:showVal val="0"/>
          <c:showCatName val="0"/>
          <c:showSerName val="0"/>
          <c:showPercent val="0"/>
          <c:showBubbleSize val="0"/>
        </c:dLbls>
        <c:gapWidth val="219"/>
        <c:overlap val="-27"/>
        <c:axId val="353648559"/>
        <c:axId val="353649039"/>
      </c:barChart>
      <c:catAx>
        <c:axId val="35364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649039"/>
        <c:crosses val="autoZero"/>
        <c:auto val="1"/>
        <c:lblAlgn val="ctr"/>
        <c:lblOffset val="100"/>
        <c:noMultiLvlLbl val="0"/>
      </c:catAx>
      <c:valAx>
        <c:axId val="353649039"/>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r>
                  <a:rPr lang="en-US" sz="1000" b="0" i="0" u="none" strike="noStrike" kern="1200" baseline="0">
                    <a:solidFill>
                      <a:sysClr val="windowText" lastClr="000000">
                        <a:lumMod val="65000"/>
                        <a:lumOff val="35000"/>
                      </a:sysClr>
                    </a:solidFill>
                    <a:latin typeface="Roboto" panose="02000000000000000000" pitchFamily="2" charset="0"/>
                    <a:ea typeface="Roboto" panose="02000000000000000000" pitchFamily="2" charset="0"/>
                  </a:rPr>
                  <a:t>Estimated  annual CH4 emissions in MtCO2e</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GB"/>
              </a:p>
            </c:rich>
          </c:tx>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36485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pivotSource>
    <c:name>[Roasting the Planet - Big Meat and Dairy's Big Emissions - Dataset and Visualisations.xlsx]Fig 6. GHGs - GWP100 v GWP20!PivotTable2</c:name>
    <c:fmtId val="1"/>
  </c:pivotSource>
  <c:chart>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5920295824145784"/>
          <c:y val="0.18263923173259028"/>
          <c:w val="0.44669997565973507"/>
          <c:h val="0.66866152889231034"/>
        </c:manualLayout>
      </c:layout>
      <c:barChart>
        <c:barDir val="col"/>
        <c:grouping val="stacked"/>
        <c:varyColors val="0"/>
        <c:ser>
          <c:idx val="0"/>
          <c:order val="0"/>
          <c:tx>
            <c:strRef>
              <c:f>'Fig 6. GHGs - GWP100 v GWP20'!$B$4:$B$5</c:f>
              <c:strCache>
                <c:ptCount val="1"/>
                <c:pt idx="0">
                  <c:v>Total CH4 (CO2e)</c:v>
                </c:pt>
              </c:strCache>
            </c:strRef>
          </c:tx>
          <c:spPr>
            <a:solidFill>
              <a:schemeClr val="accent6">
                <a:shade val="65000"/>
              </a:schemeClr>
            </a:solidFill>
            <a:ln>
              <a:noFill/>
            </a:ln>
            <a:effectLst/>
          </c:spPr>
          <c:invertIfNegative val="0"/>
          <c:cat>
            <c:strRef>
              <c:f>'Fig 6. GHGs - GWP100 v GWP20'!$A$6:$A$8</c:f>
              <c:strCache>
                <c:ptCount val="2"/>
                <c:pt idx="0">
                  <c:v>20</c:v>
                </c:pt>
                <c:pt idx="1">
                  <c:v>100</c:v>
                </c:pt>
              </c:strCache>
            </c:strRef>
          </c:cat>
          <c:val>
            <c:numRef>
              <c:f>'Fig 6. GHGs - GWP100 v GWP20'!$B$6:$B$8</c:f>
              <c:numCache>
                <c:formatCode>#,##0</c:formatCode>
                <c:ptCount val="2"/>
                <c:pt idx="0">
                  <c:v>1550274814444.113</c:v>
                </c:pt>
                <c:pt idx="1">
                  <c:v>525187201881.9455</c:v>
                </c:pt>
              </c:numCache>
            </c:numRef>
          </c:val>
          <c:extLst>
            <c:ext xmlns:c16="http://schemas.microsoft.com/office/drawing/2014/chart" uri="{C3380CC4-5D6E-409C-BE32-E72D297353CC}">
              <c16:uniqueId val="{00000000-1881-4CC5-8985-08D3617AD5DB}"/>
            </c:ext>
          </c:extLst>
        </c:ser>
        <c:ser>
          <c:idx val="1"/>
          <c:order val="1"/>
          <c:tx>
            <c:strRef>
              <c:f>'Fig 6. GHGs - GWP100 v GWP20'!$C$4:$C$5</c:f>
              <c:strCache>
                <c:ptCount val="1"/>
                <c:pt idx="0">
                  <c:v>Total CO2 (CO2e)</c:v>
                </c:pt>
              </c:strCache>
            </c:strRef>
          </c:tx>
          <c:spPr>
            <a:solidFill>
              <a:schemeClr val="accent6"/>
            </a:solidFill>
            <a:ln>
              <a:noFill/>
            </a:ln>
            <a:effectLst/>
          </c:spPr>
          <c:invertIfNegative val="0"/>
          <c:cat>
            <c:strRef>
              <c:f>'Fig 6. GHGs - GWP100 v GWP20'!$A$6:$A$8</c:f>
              <c:strCache>
                <c:ptCount val="2"/>
                <c:pt idx="0">
                  <c:v>20</c:v>
                </c:pt>
                <c:pt idx="1">
                  <c:v>100</c:v>
                </c:pt>
              </c:strCache>
            </c:strRef>
          </c:cat>
          <c:val>
            <c:numRef>
              <c:f>'Fig 6. GHGs - GWP100 v GWP20'!$C$6:$C$8</c:f>
              <c:numCache>
                <c:formatCode>#,##0</c:formatCode>
                <c:ptCount val="2"/>
                <c:pt idx="0">
                  <c:v>348822871521.28638</c:v>
                </c:pt>
                <c:pt idx="1">
                  <c:v>348822871521.28632</c:v>
                </c:pt>
              </c:numCache>
            </c:numRef>
          </c:val>
          <c:extLst>
            <c:ext xmlns:c16="http://schemas.microsoft.com/office/drawing/2014/chart" uri="{C3380CC4-5D6E-409C-BE32-E72D297353CC}">
              <c16:uniqueId val="{00000001-1881-4CC5-8985-08D3617AD5DB}"/>
            </c:ext>
          </c:extLst>
        </c:ser>
        <c:ser>
          <c:idx val="2"/>
          <c:order val="2"/>
          <c:tx>
            <c:strRef>
              <c:f>'Fig 6. GHGs - GWP100 v GWP20'!$D$4:$D$5</c:f>
              <c:strCache>
                <c:ptCount val="1"/>
                <c:pt idx="0">
                  <c:v>Total N2O (CO2e)</c:v>
                </c:pt>
              </c:strCache>
            </c:strRef>
          </c:tx>
          <c:spPr>
            <a:solidFill>
              <a:schemeClr val="accent6">
                <a:tint val="65000"/>
              </a:schemeClr>
            </a:solidFill>
            <a:ln>
              <a:noFill/>
            </a:ln>
            <a:effectLst/>
          </c:spPr>
          <c:invertIfNegative val="0"/>
          <c:cat>
            <c:strRef>
              <c:f>'Fig 6. GHGs - GWP100 v GWP20'!$A$6:$A$8</c:f>
              <c:strCache>
                <c:ptCount val="2"/>
                <c:pt idx="0">
                  <c:v>20</c:v>
                </c:pt>
                <c:pt idx="1">
                  <c:v>100</c:v>
                </c:pt>
              </c:strCache>
            </c:strRef>
          </c:cat>
          <c:val>
            <c:numRef>
              <c:f>'Fig 6. GHGs - GWP100 v GWP20'!$D$6:$D$8</c:f>
              <c:numCache>
                <c:formatCode>#,##0</c:formatCode>
                <c:ptCount val="2"/>
                <c:pt idx="0">
                  <c:v>148734844880.32965</c:v>
                </c:pt>
                <c:pt idx="1">
                  <c:v>148734844880.32965</c:v>
                </c:pt>
              </c:numCache>
            </c:numRef>
          </c:val>
          <c:extLst>
            <c:ext xmlns:c16="http://schemas.microsoft.com/office/drawing/2014/chart" uri="{C3380CC4-5D6E-409C-BE32-E72D297353CC}">
              <c16:uniqueId val="{00000003-1881-4CC5-8985-08D3617AD5DB}"/>
            </c:ext>
          </c:extLst>
        </c:ser>
        <c:dLbls>
          <c:showLegendKey val="0"/>
          <c:showVal val="0"/>
          <c:showCatName val="0"/>
          <c:showSerName val="0"/>
          <c:showPercent val="0"/>
          <c:showBubbleSize val="0"/>
        </c:dLbls>
        <c:gapWidth val="150"/>
        <c:overlap val="100"/>
        <c:axId val="1435372735"/>
        <c:axId val="1435372255"/>
      </c:barChart>
      <c:catAx>
        <c:axId val="14353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5372255"/>
        <c:crosses val="autoZero"/>
        <c:auto val="1"/>
        <c:lblAlgn val="ctr"/>
        <c:lblOffset val="100"/>
        <c:noMultiLvlLbl val="0"/>
      </c:catAx>
      <c:valAx>
        <c:axId val="14353722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53727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Estimated GHG emissions double on a 20yr scale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tx>
            <c:strRef>
              <c:f>'Fig 6. GHGs - GWP100 v GWP20'!$K$5</c:f>
              <c:strCache>
                <c:ptCount val="1"/>
                <c:pt idx="0">
                  <c:v>CH4 (CO2e)</c:v>
                </c:pt>
              </c:strCache>
            </c:strRef>
          </c:tx>
          <c:spPr>
            <a:solidFill>
              <a:schemeClr val="accent6">
                <a:shade val="58000"/>
              </a:schemeClr>
            </a:solidFill>
            <a:ln>
              <a:noFill/>
            </a:ln>
            <a:effectLst/>
          </c:spPr>
          <c:invertIfNegative val="0"/>
          <c:cat>
            <c:strRef>
              <c:f>'Fig 6. GHGs - GWP100 v GWP20'!$J$6:$J$7</c:f>
              <c:strCache>
                <c:ptCount val="2"/>
                <c:pt idx="0">
                  <c:v>GWP 20</c:v>
                </c:pt>
                <c:pt idx="1">
                  <c:v>GWP 100</c:v>
                </c:pt>
              </c:strCache>
            </c:strRef>
          </c:cat>
          <c:val>
            <c:numRef>
              <c:f>'Fig 6. GHGs - GWP100 v GWP20'!$K$6:$K$7</c:f>
              <c:numCache>
                <c:formatCode>#,##0</c:formatCode>
                <c:ptCount val="2"/>
                <c:pt idx="0">
                  <c:v>1550.274814444113</c:v>
                </c:pt>
                <c:pt idx="1">
                  <c:v>525.1872018819455</c:v>
                </c:pt>
              </c:numCache>
            </c:numRef>
          </c:val>
          <c:extLst>
            <c:ext xmlns:c16="http://schemas.microsoft.com/office/drawing/2014/chart" uri="{C3380CC4-5D6E-409C-BE32-E72D297353CC}">
              <c16:uniqueId val="{00000000-F3D2-4C91-80F0-F2F0C72D8D24}"/>
            </c:ext>
          </c:extLst>
        </c:ser>
        <c:ser>
          <c:idx val="1"/>
          <c:order val="1"/>
          <c:tx>
            <c:strRef>
              <c:f>'Fig 6. GHGs - GWP100 v GWP20'!$L$5</c:f>
              <c:strCache>
                <c:ptCount val="1"/>
                <c:pt idx="0">
                  <c:v>CO2 (CO2e)</c:v>
                </c:pt>
              </c:strCache>
            </c:strRef>
          </c:tx>
          <c:spPr>
            <a:solidFill>
              <a:schemeClr val="accent6">
                <a:shade val="86000"/>
              </a:schemeClr>
            </a:solidFill>
            <a:ln>
              <a:noFill/>
            </a:ln>
            <a:effectLst/>
          </c:spPr>
          <c:invertIfNegative val="0"/>
          <c:cat>
            <c:strRef>
              <c:f>'Fig 6. GHGs - GWP100 v GWP20'!$J$6:$J$7</c:f>
              <c:strCache>
                <c:ptCount val="2"/>
                <c:pt idx="0">
                  <c:v>GWP 20</c:v>
                </c:pt>
                <c:pt idx="1">
                  <c:v>GWP 100</c:v>
                </c:pt>
              </c:strCache>
            </c:strRef>
          </c:cat>
          <c:val>
            <c:numRef>
              <c:f>'Fig 6. GHGs - GWP100 v GWP20'!$L$6:$L$7</c:f>
              <c:numCache>
                <c:formatCode>#,##0</c:formatCode>
                <c:ptCount val="2"/>
                <c:pt idx="0">
                  <c:v>348.8228715212864</c:v>
                </c:pt>
                <c:pt idx="1">
                  <c:v>348.82287152128634</c:v>
                </c:pt>
              </c:numCache>
            </c:numRef>
          </c:val>
          <c:extLst>
            <c:ext xmlns:c16="http://schemas.microsoft.com/office/drawing/2014/chart" uri="{C3380CC4-5D6E-409C-BE32-E72D297353CC}">
              <c16:uniqueId val="{00000001-F3D2-4C91-80F0-F2F0C72D8D24}"/>
            </c:ext>
          </c:extLst>
        </c:ser>
        <c:ser>
          <c:idx val="2"/>
          <c:order val="2"/>
          <c:tx>
            <c:strRef>
              <c:f>'Fig 6. GHGs - GWP100 v GWP20'!$M$5</c:f>
              <c:strCache>
                <c:ptCount val="1"/>
                <c:pt idx="0">
                  <c:v> N2O (CO2e)</c:v>
                </c:pt>
              </c:strCache>
            </c:strRef>
          </c:tx>
          <c:spPr>
            <a:solidFill>
              <a:schemeClr val="accent6">
                <a:tint val="86000"/>
              </a:schemeClr>
            </a:solidFill>
            <a:ln>
              <a:noFill/>
            </a:ln>
            <a:effectLst/>
          </c:spPr>
          <c:invertIfNegative val="0"/>
          <c:cat>
            <c:strRef>
              <c:f>'Fig 6. GHGs - GWP100 v GWP20'!$J$6:$J$7</c:f>
              <c:strCache>
                <c:ptCount val="2"/>
                <c:pt idx="0">
                  <c:v>GWP 20</c:v>
                </c:pt>
                <c:pt idx="1">
                  <c:v>GWP 100</c:v>
                </c:pt>
              </c:strCache>
            </c:strRef>
          </c:cat>
          <c:val>
            <c:numRef>
              <c:f>'Fig 6. GHGs - GWP100 v GWP20'!$M$6:$M$7</c:f>
              <c:numCache>
                <c:formatCode>#,##0</c:formatCode>
                <c:ptCount val="2"/>
                <c:pt idx="0">
                  <c:v>148.73484488032966</c:v>
                </c:pt>
                <c:pt idx="1">
                  <c:v>148.73484488032966</c:v>
                </c:pt>
              </c:numCache>
            </c:numRef>
          </c:val>
          <c:extLst>
            <c:ext xmlns:c16="http://schemas.microsoft.com/office/drawing/2014/chart" uri="{C3380CC4-5D6E-409C-BE32-E72D297353CC}">
              <c16:uniqueId val="{00000002-F3D2-4C91-80F0-F2F0C72D8D24}"/>
            </c:ext>
          </c:extLst>
        </c:ser>
        <c:ser>
          <c:idx val="3"/>
          <c:order val="3"/>
          <c:tx>
            <c:strRef>
              <c:f>'Fig 6. GHGs - GWP100 v GWP20'!$N$5</c:f>
              <c:strCache>
                <c:ptCount val="1"/>
              </c:strCache>
            </c:strRef>
          </c:tx>
          <c:spPr>
            <a:solidFill>
              <a:schemeClr val="accent6">
                <a:tint val="58000"/>
              </a:schemeClr>
            </a:solidFill>
            <a:ln>
              <a:noFill/>
            </a:ln>
            <a:effectLst/>
          </c:spPr>
          <c:invertIfNegative val="0"/>
          <c:cat>
            <c:strRef>
              <c:f>'Fig 6. GHGs - GWP100 v GWP20'!$J$6:$J$7</c:f>
              <c:strCache>
                <c:ptCount val="2"/>
                <c:pt idx="0">
                  <c:v>GWP 20</c:v>
                </c:pt>
                <c:pt idx="1">
                  <c:v>GWP 100</c:v>
                </c:pt>
              </c:strCache>
            </c:strRef>
          </c:cat>
          <c:val>
            <c:numRef>
              <c:f>'Fig 6. GHGs - GWP100 v GWP20'!$N$6:$N$7</c:f>
              <c:numCache>
                <c:formatCode>#,##0</c:formatCode>
                <c:ptCount val="2"/>
              </c:numCache>
            </c:numRef>
          </c:val>
          <c:extLst>
            <c:ext xmlns:c16="http://schemas.microsoft.com/office/drawing/2014/chart" uri="{C3380CC4-5D6E-409C-BE32-E72D297353CC}">
              <c16:uniqueId val="{00000003-F3D2-4C91-80F0-F2F0C72D8D24}"/>
            </c:ext>
          </c:extLst>
        </c:ser>
        <c:dLbls>
          <c:showLegendKey val="0"/>
          <c:showVal val="0"/>
          <c:showCatName val="0"/>
          <c:showSerName val="0"/>
          <c:showPercent val="0"/>
          <c:showBubbleSize val="0"/>
        </c:dLbls>
        <c:gapWidth val="150"/>
        <c:overlap val="100"/>
        <c:axId val="613523967"/>
        <c:axId val="613541247"/>
      </c:barChart>
      <c:catAx>
        <c:axId val="613523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541247"/>
        <c:crosses val="autoZero"/>
        <c:auto val="1"/>
        <c:lblAlgn val="ctr"/>
        <c:lblOffset val="100"/>
        <c:noMultiLvlLbl val="0"/>
      </c:catAx>
      <c:valAx>
        <c:axId val="6135412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Estimated  annual GHG emissions in MtCO2e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523967"/>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ivotFmts>
      <c:pivotFmt>
        <c:idx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dLbl>
          <c:idx val="0"/>
          <c:layout>
            <c:manualLayout>
              <c:x val="0.16944444444444434"/>
              <c:y val="-0.11574074074074076"/>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dLbl>
          <c:idx val="0"/>
          <c:layout>
            <c:manualLayout>
              <c:x val="-0.17499999999999999"/>
              <c:y val="6.9444444444444281E-2"/>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s>
    <c:plotArea>
      <c:layout/>
      <c:doughnutChart>
        <c:varyColors val="1"/>
        <c:ser>
          <c:idx val="0"/>
          <c:order val="0"/>
          <c:tx>
            <c:strRef>
              <c:f>'Fig 7-8. GHGs by species&amp;GHG'!$R$14</c:f>
              <c:strCache>
                <c:ptCount val="1"/>
                <c:pt idx="0">
                  <c:v>CO2e</c:v>
                </c:pt>
              </c:strCache>
            </c:strRef>
          </c:tx>
          <c:dPt>
            <c:idx val="0"/>
            <c:bubble3D val="0"/>
            <c:spPr>
              <a:gradFill rotWithShape="1">
                <a:gsLst>
                  <a:gs pos="0">
                    <a:schemeClr val="accent6">
                      <a:shade val="65000"/>
                      <a:satMod val="103000"/>
                      <a:lumMod val="102000"/>
                      <a:tint val="94000"/>
                    </a:schemeClr>
                  </a:gs>
                  <a:gs pos="50000">
                    <a:schemeClr val="accent6">
                      <a:shade val="65000"/>
                      <a:satMod val="110000"/>
                      <a:lumMod val="100000"/>
                      <a:shade val="100000"/>
                    </a:schemeClr>
                  </a:gs>
                  <a:gs pos="100000">
                    <a:schemeClr val="accent6">
                      <a:shade val="65000"/>
                      <a:lumMod val="99000"/>
                      <a:satMod val="120000"/>
                      <a:shade val="78000"/>
                    </a:schemeClr>
                  </a:gs>
                </a:gsLst>
                <a:lin ang="5400000" scaled="0"/>
              </a:gradFill>
              <a:ln>
                <a:noFill/>
              </a:ln>
              <a:effectLst/>
            </c:spPr>
            <c:extLst>
              <c:ext xmlns:c16="http://schemas.microsoft.com/office/drawing/2014/chart" uri="{C3380CC4-5D6E-409C-BE32-E72D297353CC}">
                <c16:uniqueId val="{00000001-693E-4BDF-9935-D2C31CDC77F1}"/>
              </c:ext>
            </c:extLst>
          </c:dPt>
          <c:dPt>
            <c:idx val="1"/>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c:spPr>
            <c:extLst>
              <c:ext xmlns:c16="http://schemas.microsoft.com/office/drawing/2014/chart" uri="{C3380CC4-5D6E-409C-BE32-E72D297353CC}">
                <c16:uniqueId val="{00000003-693E-4BDF-9935-D2C31CDC77F1}"/>
              </c:ext>
            </c:extLst>
          </c:dPt>
          <c:dPt>
            <c:idx val="2"/>
            <c:bubble3D val="0"/>
            <c:spPr>
              <a:gradFill rotWithShape="1">
                <a:gsLst>
                  <a:gs pos="0">
                    <a:schemeClr val="accent6">
                      <a:tint val="65000"/>
                      <a:satMod val="103000"/>
                      <a:lumMod val="102000"/>
                      <a:tint val="94000"/>
                    </a:schemeClr>
                  </a:gs>
                  <a:gs pos="50000">
                    <a:schemeClr val="accent6">
                      <a:tint val="65000"/>
                      <a:satMod val="110000"/>
                      <a:lumMod val="100000"/>
                      <a:shade val="100000"/>
                    </a:schemeClr>
                  </a:gs>
                  <a:gs pos="100000">
                    <a:schemeClr val="accent6">
                      <a:tint val="65000"/>
                      <a:lumMod val="99000"/>
                      <a:satMod val="120000"/>
                      <a:shade val="78000"/>
                    </a:schemeClr>
                  </a:gs>
                </a:gsLst>
                <a:lin ang="5400000" scaled="0"/>
              </a:gradFill>
              <a:ln>
                <a:noFill/>
              </a:ln>
              <a:effectLst/>
            </c:spPr>
            <c:extLst>
              <c:ext xmlns:c16="http://schemas.microsoft.com/office/drawing/2014/chart" uri="{C3380CC4-5D6E-409C-BE32-E72D297353CC}">
                <c16:uniqueId val="{00000005-693E-4BDF-9935-D2C31CDC77F1}"/>
              </c:ext>
            </c:extLst>
          </c:dPt>
          <c:dPt>
            <c:idx val="3"/>
            <c:bubble3D val="0"/>
            <c:spPr>
              <a:gradFill rotWithShape="1">
                <a:gsLst>
                  <a:gs pos="0">
                    <a:schemeClr val="accent6">
                      <a:tint val="30000"/>
                      <a:satMod val="103000"/>
                      <a:lumMod val="102000"/>
                      <a:tint val="94000"/>
                    </a:schemeClr>
                  </a:gs>
                  <a:gs pos="50000">
                    <a:schemeClr val="accent6">
                      <a:tint val="30000"/>
                      <a:satMod val="110000"/>
                      <a:lumMod val="100000"/>
                      <a:shade val="100000"/>
                    </a:schemeClr>
                  </a:gs>
                  <a:gs pos="100000">
                    <a:schemeClr val="accent6">
                      <a:tint val="30000"/>
                      <a:lumMod val="99000"/>
                      <a:satMod val="120000"/>
                      <a:shade val="78000"/>
                    </a:schemeClr>
                  </a:gs>
                </a:gsLst>
                <a:lin ang="5400000" scaled="0"/>
              </a:gradFill>
              <a:ln>
                <a:noFill/>
              </a:ln>
              <a:effectLst/>
            </c:spPr>
            <c:extLst>
              <c:ext xmlns:c16="http://schemas.microsoft.com/office/drawing/2014/chart" uri="{C3380CC4-5D6E-409C-BE32-E72D297353CC}">
                <c16:uniqueId val="{00000007-693E-4BDF-9935-D2C31CDC77F1}"/>
              </c:ext>
            </c:extLst>
          </c:dPt>
          <c:dPt>
            <c:idx val="4"/>
            <c:bubble3D val="0"/>
            <c:spPr>
              <a:gradFill rotWithShape="1">
                <a:gsLst>
                  <a:gs pos="0">
                    <a:schemeClr val="accent6">
                      <a:tint val="95000"/>
                      <a:satMod val="103000"/>
                      <a:lumMod val="102000"/>
                      <a:tint val="94000"/>
                    </a:schemeClr>
                  </a:gs>
                  <a:gs pos="50000">
                    <a:schemeClr val="accent6">
                      <a:tint val="95000"/>
                      <a:satMod val="110000"/>
                      <a:lumMod val="100000"/>
                      <a:shade val="100000"/>
                    </a:schemeClr>
                  </a:gs>
                  <a:gs pos="100000">
                    <a:schemeClr val="accent6">
                      <a:tint val="95000"/>
                      <a:lumMod val="99000"/>
                      <a:satMod val="120000"/>
                      <a:shade val="78000"/>
                    </a:schemeClr>
                  </a:gs>
                </a:gsLst>
                <a:lin ang="5400000" scaled="0"/>
              </a:gradFill>
              <a:ln>
                <a:noFill/>
              </a:ln>
              <a:effectLst/>
            </c:spPr>
            <c:extLst>
              <c:ext xmlns:c16="http://schemas.microsoft.com/office/drawing/2014/chart" uri="{C3380CC4-5D6E-409C-BE32-E72D297353CC}">
                <c16:uniqueId val="{00000009-693E-4BDF-9935-D2C31CDC77F1}"/>
              </c:ext>
            </c:extLst>
          </c:dPt>
          <c:dPt>
            <c:idx val="5"/>
            <c:bubble3D val="0"/>
            <c:spPr>
              <a:gradFill rotWithShape="1">
                <a:gsLst>
                  <a:gs pos="0">
                    <a:schemeClr val="accent6">
                      <a:tint val="60000"/>
                      <a:satMod val="103000"/>
                      <a:lumMod val="102000"/>
                      <a:tint val="94000"/>
                    </a:schemeClr>
                  </a:gs>
                  <a:gs pos="50000">
                    <a:schemeClr val="accent6">
                      <a:tint val="60000"/>
                      <a:satMod val="110000"/>
                      <a:lumMod val="100000"/>
                      <a:shade val="100000"/>
                    </a:schemeClr>
                  </a:gs>
                  <a:gs pos="100000">
                    <a:schemeClr val="accent6">
                      <a:tint val="60000"/>
                      <a:lumMod val="99000"/>
                      <a:satMod val="120000"/>
                      <a:shade val="78000"/>
                    </a:schemeClr>
                  </a:gs>
                </a:gsLst>
                <a:lin ang="5400000" scaled="0"/>
              </a:gradFill>
              <a:ln>
                <a:noFill/>
              </a:ln>
              <a:effectLst/>
            </c:spPr>
            <c:extLst>
              <c:ext xmlns:c16="http://schemas.microsoft.com/office/drawing/2014/chart" uri="{C3380CC4-5D6E-409C-BE32-E72D297353CC}">
                <c16:uniqueId val="{0000000B-693E-4BDF-9935-D2C31CDC77F1}"/>
              </c:ext>
            </c:extLst>
          </c:dPt>
          <c:dPt>
            <c:idx val="6"/>
            <c:bubble3D val="0"/>
            <c:spPr>
              <a:gradFill rotWithShape="1">
                <a:gsLst>
                  <a:gs pos="0">
                    <a:schemeClr val="accent6">
                      <a:tint val="25000"/>
                      <a:satMod val="103000"/>
                      <a:lumMod val="102000"/>
                      <a:tint val="94000"/>
                    </a:schemeClr>
                  </a:gs>
                  <a:gs pos="50000">
                    <a:schemeClr val="accent6">
                      <a:tint val="25000"/>
                      <a:satMod val="110000"/>
                      <a:lumMod val="100000"/>
                      <a:shade val="100000"/>
                    </a:schemeClr>
                  </a:gs>
                  <a:gs pos="100000">
                    <a:schemeClr val="accent6">
                      <a:tint val="25000"/>
                      <a:lumMod val="99000"/>
                      <a:satMod val="120000"/>
                      <a:shade val="78000"/>
                    </a:schemeClr>
                  </a:gs>
                </a:gsLst>
                <a:lin ang="5400000" scaled="0"/>
              </a:gradFill>
              <a:ln>
                <a:noFill/>
              </a:ln>
              <a:effectLst/>
            </c:spPr>
            <c:extLst>
              <c:ext xmlns:c16="http://schemas.microsoft.com/office/drawing/2014/chart" uri="{C3380CC4-5D6E-409C-BE32-E72D297353CC}">
                <c16:uniqueId val="{0000000D-693E-4BDF-9935-D2C31CDC77F1}"/>
              </c:ext>
            </c:extLst>
          </c:dPt>
          <c:dPt>
            <c:idx val="7"/>
            <c:bubble3D val="0"/>
            <c:spPr>
              <a:gradFill rotWithShape="1">
                <a:gsLst>
                  <a:gs pos="0">
                    <a:schemeClr val="accent6">
                      <a:tint val="90000"/>
                      <a:satMod val="103000"/>
                      <a:lumMod val="102000"/>
                      <a:tint val="94000"/>
                    </a:schemeClr>
                  </a:gs>
                  <a:gs pos="50000">
                    <a:schemeClr val="accent6">
                      <a:tint val="90000"/>
                      <a:satMod val="110000"/>
                      <a:lumMod val="100000"/>
                      <a:shade val="100000"/>
                    </a:schemeClr>
                  </a:gs>
                  <a:gs pos="100000">
                    <a:schemeClr val="accent6">
                      <a:tint val="90000"/>
                      <a:lumMod val="99000"/>
                      <a:satMod val="120000"/>
                      <a:shade val="78000"/>
                    </a:schemeClr>
                  </a:gs>
                </a:gsLst>
                <a:lin ang="5400000" scaled="0"/>
              </a:gradFill>
              <a:ln>
                <a:noFill/>
              </a:ln>
              <a:effectLst/>
            </c:spPr>
            <c:extLst>
              <c:ext xmlns:c16="http://schemas.microsoft.com/office/drawing/2014/chart" uri="{C3380CC4-5D6E-409C-BE32-E72D297353CC}">
                <c16:uniqueId val="{0000000F-693E-4BDF-9935-D2C31CDC77F1}"/>
              </c:ext>
            </c:extLst>
          </c:dPt>
          <c:dPt>
            <c:idx val="8"/>
            <c:bubble3D val="0"/>
            <c:spPr>
              <a:gradFill rotWithShape="1">
                <a:gsLst>
                  <a:gs pos="0">
                    <a:schemeClr val="accent6">
                      <a:tint val="55000"/>
                      <a:satMod val="103000"/>
                      <a:lumMod val="102000"/>
                      <a:tint val="94000"/>
                    </a:schemeClr>
                  </a:gs>
                  <a:gs pos="50000">
                    <a:schemeClr val="accent6">
                      <a:tint val="55000"/>
                      <a:satMod val="110000"/>
                      <a:lumMod val="100000"/>
                      <a:shade val="100000"/>
                    </a:schemeClr>
                  </a:gs>
                  <a:gs pos="100000">
                    <a:schemeClr val="accent6">
                      <a:tint val="55000"/>
                      <a:lumMod val="99000"/>
                      <a:satMod val="120000"/>
                      <a:shade val="78000"/>
                    </a:schemeClr>
                  </a:gs>
                </a:gsLst>
                <a:lin ang="5400000" scaled="0"/>
              </a:gradFill>
              <a:ln>
                <a:noFill/>
              </a:ln>
              <a:effectLst/>
            </c:spPr>
            <c:extLst>
              <c:ext xmlns:c16="http://schemas.microsoft.com/office/drawing/2014/chart" uri="{C3380CC4-5D6E-409C-BE32-E72D297353CC}">
                <c16:uniqueId val="{00000011-693E-4BDF-9935-D2C31CDC77F1}"/>
              </c:ext>
            </c:extLst>
          </c:dPt>
          <c:dLbls>
            <c:dLbl>
              <c:idx val="0"/>
              <c:layout>
                <c:manualLayout>
                  <c:x val="0.12777777777777768"/>
                  <c:y val="-8.3333333333333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3E-4BDF-9935-D2C31CDC77F1}"/>
                </c:ext>
              </c:extLst>
            </c:dLbl>
            <c:dLbl>
              <c:idx val="1"/>
              <c:layout>
                <c:manualLayout>
                  <c:x val="-0.12777777777777774"/>
                  <c:y val="0.125000000000000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93E-4BDF-9935-D2C31CDC77F1}"/>
                </c:ext>
              </c:extLst>
            </c:dLbl>
            <c:dLbl>
              <c:idx val="2"/>
              <c:layout>
                <c:manualLayout>
                  <c:x val="-8.0555555555555602E-2"/>
                  <c:y val="-0.1388888888888889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93E-4BDF-9935-D2C31CDC77F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en-US"/>
              </a:p>
            </c:txPr>
            <c:showLegendKey val="0"/>
            <c:showVal val="0"/>
            <c:showCatName val="1"/>
            <c:showSerName val="0"/>
            <c:showPercent val="1"/>
            <c:showBubbleSize val="0"/>
            <c:showLeaderLines val="1"/>
            <c:leaderLines>
              <c:spPr>
                <a:ln w="6350" cap="sq" cmpd="sng">
                  <a:solidFill>
                    <a:srgbClr val="000000"/>
                  </a:solidFill>
                  <a:miter lim="800000"/>
                  <a:headEnd type="oval" w="sm" len="sm"/>
                  <a:tailEnd w="sm" len="sm"/>
                </a:ln>
                <a:effectLst/>
              </c:spPr>
            </c:leaderLines>
            <c:extLst>
              <c:ext xmlns:c15="http://schemas.microsoft.com/office/drawing/2012/chart" uri="{CE6537A1-D6FC-4f65-9D91-7224C49458BB}"/>
            </c:extLst>
          </c:dLbls>
          <c:cat>
            <c:strRef>
              <c:f>'Fig 7-8. GHGs by species&amp;GHG'!$Q$15:$Q$17</c:f>
              <c:strCache>
                <c:ptCount val="3"/>
                <c:pt idx="0">
                  <c:v>CH4</c:v>
                </c:pt>
                <c:pt idx="1">
                  <c:v>CO2</c:v>
                </c:pt>
                <c:pt idx="2">
                  <c:v>N20</c:v>
                </c:pt>
              </c:strCache>
            </c:strRef>
          </c:cat>
          <c:val>
            <c:numRef>
              <c:f>'Fig 7-8. GHGs by species&amp;GHG'!$R$15:$R$17</c:f>
              <c:numCache>
                <c:formatCode>_-* #,##0_-;\-* #,##0_-;_-* "-"??_-;_-@_-</c:formatCode>
                <c:ptCount val="3"/>
                <c:pt idx="0">
                  <c:v>525187201881.9455</c:v>
                </c:pt>
                <c:pt idx="1">
                  <c:v>348822871521.28632</c:v>
                </c:pt>
                <c:pt idx="2">
                  <c:v>148734844880.32965</c:v>
                </c:pt>
              </c:numCache>
            </c:numRef>
          </c:val>
          <c:extLst>
            <c:ext xmlns:c16="http://schemas.microsoft.com/office/drawing/2014/chart" uri="{C3380CC4-5D6E-409C-BE32-E72D297353CC}">
              <c16:uniqueId val="{00000012-693E-4BDF-9935-D2C31CDC77F1}"/>
            </c:ext>
          </c:extLst>
        </c:ser>
        <c:dLbls>
          <c:showLegendKey val="0"/>
          <c:showVal val="1"/>
          <c:showCatName val="1"/>
          <c:showSerName val="0"/>
          <c:showPercent val="0"/>
          <c:showBubbleSize val="0"/>
          <c:showLeaderLines val="1"/>
        </c:dLbls>
        <c:firstSliceAng val="0"/>
        <c:holeSize val="55"/>
      </c:doughnutChart>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10.xml><?xml version="1.0" encoding="utf-8"?>
<cs:colorStyle xmlns:cs="http://schemas.microsoft.com/office/drawing/2012/chartStyle" xmlns:a="http://schemas.openxmlformats.org/drawingml/2006/main" meth="withinLinear" id="19">
  <a:schemeClr val="accent6"/>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 id="19">
  <a:schemeClr val="accent6"/>
</cs:colorStyle>
</file>

<file path=xl/charts/colors8.xml><?xml version="1.0" encoding="utf-8"?>
<cs:colorStyle xmlns:cs="http://schemas.microsoft.com/office/drawing/2012/chartStyle" xmlns:a="http://schemas.openxmlformats.org/drawingml/2006/main" meth="withinLinear" id="19">
  <a:schemeClr val="accent6"/>
</cs:colorStyle>
</file>

<file path=xl/charts/colors9.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5</xdr:col>
      <xdr:colOff>45720</xdr:colOff>
      <xdr:row>9</xdr:row>
      <xdr:rowOff>68580</xdr:rowOff>
    </xdr:from>
    <xdr:to>
      <xdr:col>8</xdr:col>
      <xdr:colOff>1080135</xdr:colOff>
      <xdr:row>27</xdr:row>
      <xdr:rowOff>0</xdr:rowOff>
    </xdr:to>
    <xdr:graphicFrame macro="">
      <xdr:nvGraphicFramePr>
        <xdr:cNvPr id="5" name="Chart 4">
          <a:extLst>
            <a:ext uri="{FF2B5EF4-FFF2-40B4-BE49-F238E27FC236}">
              <a16:creationId xmlns:a16="http://schemas.microsoft.com/office/drawing/2014/main" id="{FB7C664D-B25F-42A8-99DD-F2A9C42944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203835</xdr:colOff>
      <xdr:row>2</xdr:row>
      <xdr:rowOff>59054</xdr:rowOff>
    </xdr:from>
    <xdr:to>
      <xdr:col>21</xdr:col>
      <xdr:colOff>1133475</xdr:colOff>
      <xdr:row>33</xdr:row>
      <xdr:rowOff>85724</xdr:rowOff>
    </xdr:to>
    <xdr:graphicFrame macro="">
      <xdr:nvGraphicFramePr>
        <xdr:cNvPr id="10" name="Chart 9">
          <a:extLst>
            <a:ext uri="{FF2B5EF4-FFF2-40B4-BE49-F238E27FC236}">
              <a16:creationId xmlns:a16="http://schemas.microsoft.com/office/drawing/2014/main" id="{26CB1DF1-2284-0A88-B9BD-8798AFA586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45720</xdr:colOff>
      <xdr:row>10</xdr:row>
      <xdr:rowOff>30480</xdr:rowOff>
    </xdr:from>
    <xdr:to>
      <xdr:col>2</xdr:col>
      <xdr:colOff>607695</xdr:colOff>
      <xdr:row>26</xdr:row>
      <xdr:rowOff>76200</xdr:rowOff>
    </xdr:to>
    <xdr:graphicFrame macro="">
      <xdr:nvGraphicFramePr>
        <xdr:cNvPr id="12" name="Chart 11">
          <a:extLst>
            <a:ext uri="{FF2B5EF4-FFF2-40B4-BE49-F238E27FC236}">
              <a16:creationId xmlns:a16="http://schemas.microsoft.com/office/drawing/2014/main" id="{FEC23C01-9078-A557-8811-356546B080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70</xdr:row>
      <xdr:rowOff>0</xdr:rowOff>
    </xdr:from>
    <xdr:to>
      <xdr:col>8</xdr:col>
      <xdr:colOff>836295</xdr:colOff>
      <xdr:row>85</xdr:row>
      <xdr:rowOff>100965</xdr:rowOff>
    </xdr:to>
    <xdr:graphicFrame macro="">
      <xdr:nvGraphicFramePr>
        <xdr:cNvPr id="2" name="Chart 1">
          <a:extLst>
            <a:ext uri="{FF2B5EF4-FFF2-40B4-BE49-F238E27FC236}">
              <a16:creationId xmlns:a16="http://schemas.microsoft.com/office/drawing/2014/main" id="{5E0CBEE5-45BC-44BD-B50C-F7C891485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85724</xdr:colOff>
      <xdr:row>5</xdr:row>
      <xdr:rowOff>101915</xdr:rowOff>
    </xdr:from>
    <xdr:to>
      <xdr:col>15</xdr:col>
      <xdr:colOff>1748789</xdr:colOff>
      <xdr:row>35</xdr:row>
      <xdr:rowOff>160019</xdr:rowOff>
    </xdr:to>
    <xdr:graphicFrame macro="">
      <xdr:nvGraphicFramePr>
        <xdr:cNvPr id="7" name="Chart 6">
          <a:extLst>
            <a:ext uri="{FF2B5EF4-FFF2-40B4-BE49-F238E27FC236}">
              <a16:creationId xmlns:a16="http://schemas.microsoft.com/office/drawing/2014/main" id="{F6462DAB-A8C2-430D-A927-B010473D2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594360</xdr:colOff>
      <xdr:row>8</xdr:row>
      <xdr:rowOff>76200</xdr:rowOff>
    </xdr:from>
    <xdr:to>
      <xdr:col>11</xdr:col>
      <xdr:colOff>121920</xdr:colOff>
      <xdr:row>24</xdr:row>
      <xdr:rowOff>15240</xdr:rowOff>
    </xdr:to>
    <xdr:graphicFrame macro="">
      <xdr:nvGraphicFramePr>
        <xdr:cNvPr id="3" name="Chart 2">
          <a:extLst>
            <a:ext uri="{FF2B5EF4-FFF2-40B4-BE49-F238E27FC236}">
              <a16:creationId xmlns:a16="http://schemas.microsoft.com/office/drawing/2014/main" id="{DA750EE8-C4AB-489E-B2B7-B95455342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758190</xdr:colOff>
      <xdr:row>9</xdr:row>
      <xdr:rowOff>40005</xdr:rowOff>
    </xdr:from>
    <xdr:to>
      <xdr:col>4</xdr:col>
      <xdr:colOff>537210</xdr:colOff>
      <xdr:row>31</xdr:row>
      <xdr:rowOff>62865</xdr:rowOff>
    </xdr:to>
    <xdr:graphicFrame macro="">
      <xdr:nvGraphicFramePr>
        <xdr:cNvPr id="2" name="Chart 1">
          <a:extLst>
            <a:ext uri="{FF2B5EF4-FFF2-40B4-BE49-F238E27FC236}">
              <a16:creationId xmlns:a16="http://schemas.microsoft.com/office/drawing/2014/main" id="{03ECE961-935D-BDEA-7FC2-330F9E1E2D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371475</xdr:colOff>
      <xdr:row>11</xdr:row>
      <xdr:rowOff>47625</xdr:rowOff>
    </xdr:from>
    <xdr:to>
      <xdr:col>15</xdr:col>
      <xdr:colOff>228600</xdr:colOff>
      <xdr:row>28</xdr:row>
      <xdr:rowOff>38100</xdr:rowOff>
    </xdr:to>
    <xdr:graphicFrame macro="">
      <xdr:nvGraphicFramePr>
        <xdr:cNvPr id="4" name="Chart 3">
          <a:extLst>
            <a:ext uri="{FF2B5EF4-FFF2-40B4-BE49-F238E27FC236}">
              <a16:creationId xmlns:a16="http://schemas.microsoft.com/office/drawing/2014/main" id="{96F557D2-EB40-54E9-9D59-4E59B677A9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180975</xdr:colOff>
      <xdr:row>19</xdr:row>
      <xdr:rowOff>157162</xdr:rowOff>
    </xdr:from>
    <xdr:to>
      <xdr:col>19</xdr:col>
      <xdr:colOff>600075</xdr:colOff>
      <xdr:row>36</xdr:row>
      <xdr:rowOff>147637</xdr:rowOff>
    </xdr:to>
    <xdr:graphicFrame macro="">
      <xdr:nvGraphicFramePr>
        <xdr:cNvPr id="2" name="Chart 1">
          <a:extLst>
            <a:ext uri="{FF2B5EF4-FFF2-40B4-BE49-F238E27FC236}">
              <a16:creationId xmlns:a16="http://schemas.microsoft.com/office/drawing/2014/main" id="{0B524AF2-F3C4-4FBD-9EC8-8BCEB7E88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876300</xdr:colOff>
      <xdr:row>13</xdr:row>
      <xdr:rowOff>19050</xdr:rowOff>
    </xdr:from>
    <xdr:to>
      <xdr:col>9</xdr:col>
      <xdr:colOff>180975</xdr:colOff>
      <xdr:row>33</xdr:row>
      <xdr:rowOff>112395</xdr:rowOff>
    </xdr:to>
    <xdr:graphicFrame macro="">
      <xdr:nvGraphicFramePr>
        <xdr:cNvPr id="11" name="Chart 10">
          <a:extLst>
            <a:ext uri="{FF2B5EF4-FFF2-40B4-BE49-F238E27FC236}">
              <a16:creationId xmlns:a16="http://schemas.microsoft.com/office/drawing/2014/main" id="{208326D3-F65A-4DCE-A0F5-346B0A51F3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590550</xdr:colOff>
      <xdr:row>16</xdr:row>
      <xdr:rowOff>85724</xdr:rowOff>
    </xdr:from>
    <xdr:to>
      <xdr:col>14</xdr:col>
      <xdr:colOff>790575</xdr:colOff>
      <xdr:row>30</xdr:row>
      <xdr:rowOff>15239</xdr:rowOff>
    </xdr:to>
    <xdr:graphicFrame macro="">
      <xdr:nvGraphicFramePr>
        <xdr:cNvPr id="12" name="Chart 11">
          <a:extLst>
            <a:ext uri="{FF2B5EF4-FFF2-40B4-BE49-F238E27FC236}">
              <a16:creationId xmlns:a16="http://schemas.microsoft.com/office/drawing/2014/main" id="{626D4849-B851-4E8B-87AF-895F388875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281940</xdr:colOff>
      <xdr:row>0</xdr:row>
      <xdr:rowOff>78105</xdr:rowOff>
    </xdr:from>
    <xdr:to>
      <xdr:col>14</xdr:col>
      <xdr:colOff>394335</xdr:colOff>
      <xdr:row>23</xdr:row>
      <xdr:rowOff>1905</xdr:rowOff>
    </xdr:to>
    <xdr:graphicFrame macro="">
      <xdr:nvGraphicFramePr>
        <xdr:cNvPr id="5" name="Chart 4">
          <a:extLst>
            <a:ext uri="{FF2B5EF4-FFF2-40B4-BE49-F238E27FC236}">
              <a16:creationId xmlns:a16="http://schemas.microsoft.com/office/drawing/2014/main" id="{ACC20FB0-E76B-4886-0055-8186FCA9F6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 Marahrens" refreshedDate="45923.560434375002" createdVersion="8" refreshedVersion="8" minRefreshableVersion="3" recordCount="76" xr:uid="{BE0009E2-A3B1-4D10-A472-052EEBE96B20}">
  <cacheSource type="worksheet">
    <worksheetSource ref="A5:N74" sheet="Tab 6.1-6.2. Processing data"/>
  </cacheSource>
  <cacheFields count="14">
    <cacheField name="Category" numFmtId="0">
      <sharedItems/>
    </cacheField>
    <cacheField name="Company " numFmtId="0">
      <sharedItems count="37">
        <s v="JBS"/>
        <s v="Marfrig"/>
        <s v="Cargill"/>
        <s v="Tyson"/>
        <s v="Minerva"/>
        <s v="Bigard"/>
        <s v="Gruppo Cremonini"/>
        <s v="Vion Food Group"/>
        <s v="Danish Crown"/>
        <s v="Teys "/>
        <s v="Westfleisch"/>
        <s v="Tönnies Group"/>
        <s v="NH Foods"/>
        <s v="BRF"/>
        <s v="Wen's Food Group"/>
        <s v="Japfa"/>
        <s v="Wellhope Agritech"/>
        <s v="Charoen Pokphand"/>
        <s v="Fuijan Sunner Development"/>
        <s v="Koch Foods"/>
        <s v="Arab Company for Livestock Development (ACOLID)"/>
        <s v="New Hope Group"/>
        <s v="Industrias Bachoco"/>
        <s v="Perdue Farms"/>
        <s v="Continental Grain Company"/>
        <s v="MHP"/>
        <s v="WH Group"/>
        <s v="Aurora Alimentos"/>
        <s v="Muyuan Foodstuff"/>
        <s v="Grupo Vall"/>
        <s v="Zhengbang Group"/>
        <s v="Grupo Jorges"/>
        <s v="Seaboard"/>
        <s v="COFCO Group"/>
        <s v="Triumph Foods"/>
        <s v="Cooperl Arc Atlantique"/>
        <s v="Clemens Food Group"/>
      </sharedItems>
    </cacheField>
    <cacheField name="HQ country" numFmtId="0">
      <sharedItems/>
    </cacheField>
    <cacheField name="Animal" numFmtId="0">
      <sharedItems count="3">
        <s v="Cattle"/>
        <s v="Chicken"/>
        <s v="Pigs"/>
      </sharedItems>
    </cacheField>
    <cacheField name="Region" numFmtId="0">
      <sharedItems/>
    </cacheField>
    <cacheField name="Country" numFmtId="0">
      <sharedItems/>
    </cacheField>
    <cacheField name="Reported processing per annum _x000a_(in # of heads)" numFmtId="0">
      <sharedItems containsMixedTypes="1" containsNumber="1" minValue="336859" maxValue="1733361290.3225806"/>
    </cacheField>
    <cacheField name="Processing capacity _x000a_(in # of heads)" numFmtId="3">
      <sharedItems containsBlank="1"/>
    </cacheField>
    <cacheField name="# of heads processed per annum (reported or based on capacity use)" numFmtId="3">
      <sharedItems containsSemiMixedTypes="0" containsString="0" containsNumber="1" minValue="0" maxValue="1802559015.3846154"/>
    </cacheField>
    <cacheField name="Data year" numFmtId="0">
      <sharedItems containsMixedTypes="1" containsNumber="1" containsInteger="1" minValue="2021" maxValue="2023"/>
    </cacheField>
    <cacheField name="Comments" numFmtId="0">
      <sharedItems containsBlank="1"/>
    </cacheField>
    <cacheField name="Data source" numFmtId="0">
      <sharedItems/>
    </cacheField>
    <cacheField name="Link" numFmtId="0">
      <sharedItems containsBlank="1"/>
    </cacheField>
    <cacheField name="In Scope?" numFmtId="0">
      <sharedItems count="2">
        <s v="Yes"/>
        <s v="N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ik Marahrens" refreshedDate="45923.63993391204" createdVersion="8" refreshedVersion="8" minRefreshableVersion="3" recordCount="4084" xr:uid="{68F2A354-8C06-434C-9E89-19E3FEBFDA58}">
  <cacheSource type="worksheet">
    <worksheetSource name="Table3"/>
  </cacheSource>
  <cacheFields count="10">
    <cacheField name="Sector" numFmtId="0">
      <sharedItems/>
    </cacheField>
    <cacheField name="Company " numFmtId="0">
      <sharedItems count="54">
        <s v="JBS"/>
        <s v="Marfrig"/>
        <s v="Cargill"/>
        <s v="Tyson"/>
        <s v="Minerva"/>
        <s v="Bigard"/>
        <s v="Gruppo Cremonini"/>
        <s v="Vion Food Group"/>
        <s v="Danish Crown"/>
        <s v="Teys "/>
        <s v="Westfleisch"/>
        <s v="Tönnies Group"/>
        <s v="NH Foods"/>
        <s v="BRF"/>
        <s v="Wen's Food Group"/>
        <s v="Japfa"/>
        <s v="Wellhope Agritech"/>
        <s v="Charoen Pokphand"/>
        <s v="Fuijan Sunner Development"/>
        <s v="Koch Foods"/>
        <s v="Arab Company for Livestock Development (ACOLID)"/>
        <s v="New Hope Group"/>
        <s v="Industrias Bachoco"/>
        <s v="Perdue Farms"/>
        <s v="Continental Grain Company"/>
        <s v="MHP"/>
        <s v="WH Group"/>
        <s v="Aurora Alimentos"/>
        <s v="Muyuan Foodstuff"/>
        <s v="Grupo Vall"/>
        <s v="Zhengbang Group"/>
        <s v="Grupo Jorges"/>
        <s v="Seaboard"/>
        <s v="COFCO Group"/>
        <s v="Triumph Foods"/>
        <s v="Cooperl Arc Atlantique"/>
        <s v="Clemens Food Group"/>
        <s v="Fonterra"/>
        <s v="Dairy Farmers of America"/>
        <s v="Lactalis"/>
        <s v="Nestlé"/>
        <s v="Arla"/>
        <s v="FrieslandCampina"/>
        <s v="Danone"/>
        <s v="Danone-IFCN"/>
        <s v="DMK"/>
        <s v="Saputo"/>
        <s v="Agropur"/>
        <s v="China Mengniu Dairy"/>
        <s v="Glanbia"/>
        <s v="California Diaries"/>
        <s v="Yili "/>
        <s v="Müller"/>
        <s v="Amul"/>
      </sharedItems>
    </cacheField>
    <cacheField name="Product" numFmtId="0">
      <sharedItems count="4">
        <s v="Cattle"/>
        <s v="Chicken"/>
        <s v="Pigs"/>
        <s v="Milk"/>
      </sharedItems>
    </cacheField>
    <cacheField name="Region" numFmtId="0">
      <sharedItems/>
    </cacheField>
    <cacheField name="GWP" numFmtId="0">
      <sharedItems containsSemiMixedTypes="0" containsString="0" containsNumber="1" containsInteger="1" minValue="20" maxValue="100" count="2">
        <n v="20"/>
        <n v="100"/>
      </sharedItems>
    </cacheField>
    <cacheField name="Indicator" numFmtId="0">
      <sharedItems count="21">
        <s v="Head"/>
        <s v="Live weight"/>
        <s v="Carcass Weight"/>
        <s v="Mass of CH4"/>
        <s v="Fraction of GHG emissions as methane"/>
        <s v="Total GHGs (CO2e)"/>
        <s v="Total CH4 (CO2e)"/>
        <s v="Total CO2 (CO2e)"/>
        <s v="Total N2O (CO2e)"/>
        <s v="Feed: fertilizer &amp; crop residues N2O (CO2e)"/>
        <s v="Feed: applied &amp; deposited manure N2O (CO2e)"/>
        <s v="Feed CO2 (CO2e)"/>
        <s v="LUC: soy &amp; palm CO2 (CO2e)"/>
        <s v="LUC: Pasture expansion CO2 (CO2e)"/>
        <s v="Feed CH4 (CO2e)"/>
        <s v="Enteric fermentation CH4 (CO2e)"/>
        <s v="Manure management CH4 (CO2e)"/>
        <s v="Manure management N2O (CO2e)"/>
        <s v="Direct &amp; Indirect energy CO2 (CO2e)"/>
        <s v="Postfarm CO2 (CO2e)"/>
        <s v="Milk intake "/>
      </sharedItems>
    </cacheField>
    <cacheField name="Unit" numFmtId="0">
      <sharedItems containsBlank="1"/>
    </cacheField>
    <cacheField name="Value" numFmtId="0">
      <sharedItems containsSemiMixedTypes="0" containsString="0" containsNumber="1" minValue="0" maxValue="269710668548.19363"/>
    </cacheField>
    <cacheField name="Company+Product key" numFmtId="0">
      <sharedItems/>
    </cacheField>
    <cacheField name="Company+Product scope" numFmtId="0">
      <sharedItems count="2">
        <s v="Yes"/>
        <s v="N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
  <r>
    <s v="Main"/>
    <x v="0"/>
    <s v="US"/>
    <x v="0"/>
    <s v="Latin America and the Caribbean"/>
    <s v="BR"/>
    <s v="n/a"/>
    <s v="33,545 daily"/>
    <n v="9218836.9000000004"/>
    <n v="2023"/>
    <s v="Industry average for capacity use; disaggregating cross-regional production based on brand distribution."/>
    <s v="See Table 5.5 to 5.8 on Tab 5.1-5.16. Company data; Company reports and presentations"/>
    <m/>
    <x v="0"/>
  </r>
  <r>
    <s v="Main"/>
    <x v="0"/>
    <s v="US"/>
    <x v="0"/>
    <s v="North America"/>
    <s v="multiple"/>
    <s v="n/a"/>
    <s v="est. daily cap."/>
    <n v="8958582.3599999994"/>
    <n v="2023"/>
    <s v="Industry average for capacity use; disaggregating cross-regional production based on brand distribution."/>
    <s v="See Table 5.5 to 5.8 on Tab 5.1-5.16. Company data; Company reports and presentations"/>
    <m/>
    <x v="0"/>
  </r>
  <r>
    <s v="Main"/>
    <x v="0"/>
    <s v="US"/>
    <x v="0"/>
    <s v="Oceania"/>
    <s v="multiple"/>
    <s v="n/a"/>
    <s v="est. daily cap."/>
    <n v="2637722.3600000003"/>
    <n v="2023"/>
    <s v="Industry average for capacity use."/>
    <s v="See Table 5.5 to 5.8 on Tab 5.1-5.16. Company data; Company reports and presentations"/>
    <m/>
    <x v="0"/>
  </r>
  <r>
    <s v="Main"/>
    <x v="1"/>
    <s v="BR"/>
    <x v="0"/>
    <s v="Latin America and the Caribbean"/>
    <s v="multiple"/>
    <s v="n/a"/>
    <s v="16,900 daily"/>
    <n v="3797046.9333333336"/>
    <n v="2023"/>
    <s v="Daily capacity used for regional split"/>
    <s v="Marfrig, reply to OtC letter on Sept 15, pers com from Paulo Pianez Jr. to Lisa Archer, FoE US"/>
    <m/>
    <x v="0"/>
  </r>
  <r>
    <s v="Main"/>
    <x v="1"/>
    <s v="BR"/>
    <x v="0"/>
    <s v="North America"/>
    <s v="US"/>
    <s v="n/a"/>
    <s v="13,100 daily"/>
    <n v="2943273.0666666664"/>
    <n v="2023"/>
    <s v="Daily capacity used for regional split"/>
    <s v="Marfrig, reply to OtC letter on Sept 15, pers com from Paulo Pianez Jr. to Lisa Archer, FoE US"/>
    <m/>
    <x v="0"/>
  </r>
  <r>
    <s v="Main"/>
    <x v="2"/>
    <s v="US"/>
    <x v="0"/>
    <s v="North America"/>
    <s v="multiple"/>
    <n v="7000000"/>
    <m/>
    <n v="7000000"/>
    <s v="no date"/>
    <s v="More than 7 mln processed annually."/>
    <s v="Cargill (n.d.), Sustainable beef - Our presence."/>
    <s v="https://www.cargill.com/sustainability/sustainable-beef"/>
    <x v="0"/>
  </r>
  <r>
    <s v="Main"/>
    <x v="2"/>
    <s v="US"/>
    <x v="0"/>
    <s v="Oceania"/>
    <s v="AU"/>
    <n v="750000"/>
    <m/>
    <n v="750000"/>
    <n v="2023"/>
    <s v="JV between Cargill and Teys family. Assigned 50% to each."/>
    <s v="Teys (2024), Sustainability Summary Report 2023, p.4"/>
    <s v="https://au.teysgroup.com/wp-content/uploads/2024/05/Teys-Australia-Summary-Sustainability-Report-2023.pdf"/>
    <x v="0"/>
  </r>
  <r>
    <s v="Main"/>
    <x v="3"/>
    <s v="US"/>
    <x v="0"/>
    <s v="North America"/>
    <s v="US"/>
    <s v="n/a"/>
    <s v="est. daily cap."/>
    <n v="5912585.7142857146"/>
    <n v="2023"/>
    <s v="Company-reported capacity use; disaggregating cross-regional production based on facility distribution."/>
    <s v="See Table 5.5 to 5.8 on Tab 5.1-5.16. Company data; Tyson 2023 Annual Report on Form 10-K, Item 2"/>
    <s v="https://s203.q4cdn.com/483587180/files/doc_financials/annual/2023/tsn-2023-10k-final.pdf"/>
    <x v="0"/>
  </r>
  <r>
    <s v="Main"/>
    <x v="3"/>
    <s v="US"/>
    <x v="0"/>
    <s v="Oceania"/>
    <s v="AU"/>
    <s v="n/a"/>
    <s v="est. daily cap."/>
    <n v="454814.28571428568"/>
    <n v="2023"/>
    <s v="Company-reported capacity use; disaggregating cross-regional production based on facility distribution."/>
    <s v="See Table 5.5 to 5.8 on Tab 5.1-5.16. Company data; Tyson 2023 Annual Report on Form 10-K, Item 2"/>
    <s v="https://s203.q4cdn.com/483587180/files/doc_financials/annual/2023/tsn-2023-10k-final.pdf"/>
    <x v="0"/>
  </r>
  <r>
    <s v="Main"/>
    <x v="4"/>
    <s v="BR"/>
    <x v="0"/>
    <s v="Latin America and the Caribbean"/>
    <s v="multiple"/>
    <n v="3873800"/>
    <m/>
    <n v="3873800"/>
    <n v="2023"/>
    <m/>
    <s v="Minerva (2024), Earnings Release 4Q23 &amp; 2023, p.5"/>
    <s v="https://api.mziq.com/mzfilemanager/v2/d/7f2b381f-831b-4aed-b111-417a5585b53b/4031d53c-e227-9b02-f391-39a45b5a41a9?origin=1"/>
    <x v="0"/>
  </r>
  <r>
    <s v="Main"/>
    <x v="5"/>
    <s v="FR"/>
    <x v="0"/>
    <s v="Western Europe"/>
    <s v="FR"/>
    <n v="1931153.0198137981"/>
    <m/>
    <n v="1931153.0198137981"/>
    <n v="2023"/>
    <s v="Converted from processed meat weight."/>
    <s v="See Table 5.13 on Tab 5.1-5.16. Company data; Bigard (2024), 2023 Sustainability Rreport, p.10"/>
    <s v="https://www.groupebigard.fr/sites/default/files/medias/2024-07/bigard-dpef2023-pp-bd.pdf"/>
    <x v="0"/>
  </r>
  <r>
    <s v="Main"/>
    <x v="6"/>
    <s v="IT"/>
    <x v="0"/>
    <s v="Western Europe"/>
    <s v="IT"/>
    <n v="1864145.7786265616"/>
    <m/>
    <n v="1864145.7786265616"/>
    <n v="2022"/>
    <s v="Converted from processed meat weight; Inalca is Cremoninis beef business."/>
    <s v="See Table 5.10 on Tab 5.1-5.16. Company data; Company communication; Inalca (2024), Sustainable Supply Chain, p.5"/>
    <s v="https://www.inalca.it/wp-content/uploads/2024/01/Integrated-and-Sustainable-Supply-chain.pdf"/>
    <x v="0"/>
  </r>
  <r>
    <s v="Main"/>
    <x v="7"/>
    <s v="NL"/>
    <x v="0"/>
    <s v="Western Europe"/>
    <s v="multiple"/>
    <n v="910000"/>
    <m/>
    <n v="910000"/>
    <n v="2023"/>
    <s v="Approx. 17,500 processed weekly."/>
    <s v="Vion Food Group (n.d.), Vion beef."/>
    <s v="https://www.vionfoodgroup.com/en/beef"/>
    <x v="0"/>
  </r>
  <r>
    <s v="Main"/>
    <x v="8"/>
    <s v="DK"/>
    <x v="0"/>
    <s v="Western Europe"/>
    <s v="multiple"/>
    <n v="762000"/>
    <m/>
    <n v="762000"/>
    <n v="2023"/>
    <m/>
    <s v="Danish Crown Annual Report 2022-2023, p. 4; Danish Crown Annual Report 2019/20 "/>
    <s v="https://www.danishcrown.com/en-gb/about-us/our-results/annual-reports/; *reporting period October 2020-September 2021"/>
    <x v="0"/>
  </r>
  <r>
    <s v="Main"/>
    <x v="9"/>
    <s v="AU"/>
    <x v="0"/>
    <s v="Oceania"/>
    <s v="multiple"/>
    <n v="750000"/>
    <m/>
    <n v="750000"/>
    <n v="2023"/>
    <s v="JV between Cargill and Teys family. Assigned 50% to each."/>
    <s v="Teys (2024), Sustainability Summary Report 2023, p.4"/>
    <s v="https://au.teysgroup.com/wp-content/uploads/2024/05/Teys-Australia-Summary-Sustainability-Report-2023.pdf"/>
    <x v="0"/>
  </r>
  <r>
    <s v="Addition"/>
    <x v="10"/>
    <s v="DE"/>
    <x v="0"/>
    <s v="Western Europe"/>
    <s v="DE"/>
    <n v="380800"/>
    <m/>
    <n v="380800"/>
    <n v="2023"/>
    <m/>
    <s v="Westfleisch (2024), Geschäftsbericht 2023 [German], p.2"/>
    <s v="https://www.westfleisch.de/fileadmin/Bilder/02_Unternehmen/02.07_Archiv/02.07.01_Geschaeftsberichte/2023/Westfleisch_SCE_GeschBericht_2023_web.pdf"/>
    <x v="0"/>
  </r>
  <r>
    <s v="Addition"/>
    <x v="11"/>
    <s v="DE"/>
    <x v="0"/>
    <s v="Western Europe"/>
    <s v="multiple"/>
    <n v="364000"/>
    <m/>
    <n v="364000"/>
    <n v="2023"/>
    <s v="7,000 weekly. Announced in Sept. 2024 agreement in principle to take over Vion's cattle slaughter in Germany. "/>
    <s v="Süddeutsche Zeitung (2024, September 6), Tönnies macht Muh [German]."/>
    <m/>
    <x v="0"/>
  </r>
  <r>
    <s v="Addition"/>
    <x v="12"/>
    <s v="JP"/>
    <x v="0"/>
    <s v="Oceania"/>
    <s v="AU"/>
    <n v="336859"/>
    <m/>
    <n v="336859"/>
    <n v="2023"/>
    <m/>
    <s v="NH Foods (2024), Annual Report 2023, p.54"/>
    <s v="https://www.nipponham.co.jp/eng/ir/library/annual/pdf/2024_annual/annual2024all_e.pdf"/>
    <x v="1"/>
  </r>
  <r>
    <s v="Main"/>
    <x v="0"/>
    <s v="BR"/>
    <x v="1"/>
    <s v="North America"/>
    <s v="multiple"/>
    <s v="n/a"/>
    <s v="est. daily cap."/>
    <n v="1802559015.3846154"/>
    <n v="2023"/>
    <s v="Industry average for capacity use; disaggregating cross-regional production based on brand distribution."/>
    <s v="See Table 5.5 to 5.8 on Tab 5.1-5.16. Company data; Company reports and presentations"/>
    <m/>
    <x v="0"/>
  </r>
  <r>
    <s v="Main"/>
    <x v="0"/>
    <s v="BR"/>
    <x v="1"/>
    <s v="Latin America and the Caribbean"/>
    <s v="BR"/>
    <s v="n/a"/>
    <s v="5.4 mln  daily"/>
    <n v="1412272800"/>
    <n v="2023"/>
    <s v="Industry average for capacity use."/>
    <s v="See Table 5.5 to 5.8 on Tab 5.1-5.16. Company data; Company reports and presentations"/>
    <m/>
    <x v="0"/>
  </r>
  <r>
    <s v="Main"/>
    <x v="0"/>
    <s v="BR"/>
    <x v="1"/>
    <s v="Western Europe"/>
    <s v="UK"/>
    <s v="n/a"/>
    <s v="est. daily cap."/>
    <n v="394309784.61538464"/>
    <n v="2023"/>
    <s v="Industry average for capacity use; disaggregating cross-regional production based on brand distribution."/>
    <s v="See Table 5.5 to 5.8 on Tab 5.1-5.16. Company data; Company reports and presentations"/>
    <m/>
    <x v="0"/>
  </r>
  <r>
    <s v="Main"/>
    <x v="3"/>
    <s v="US"/>
    <x v="1"/>
    <s v="North America"/>
    <s v="US"/>
    <n v="1733361290.3225806"/>
    <m/>
    <n v="1733361290.3225806"/>
    <n v="2023"/>
    <s v="Company-reported capacity use; disaggregating cross-regional production based on facility distribution."/>
    <s v="See Table 5.9 on Tab 5.1-5.16. Company data; Tyson 2023 Annual Report on Form 10-K, Item 2"/>
    <s v="https://s203.q4cdn.com/483587180/files/doc_financials/annual/2023/tsn-2023-10k-final.pdf"/>
    <x v="0"/>
  </r>
  <r>
    <s v="Main"/>
    <x v="3"/>
    <s v="US"/>
    <x v="1"/>
    <s v="East Asia and Southeast Asia"/>
    <s v="multiple"/>
    <n v="208838709.67741936"/>
    <m/>
    <n v="208838709.67741936"/>
    <n v="2023"/>
    <s v="Company-reported capacity use; disaggregating cross-regional production based on facility distribution."/>
    <s v="See Table 5.9 on Tab 5.1-5.16. Company data; Tyson 2023 Annual Report on Form 10-K, Item 2"/>
    <s v="https://s203.q4cdn.com/483587180/files/doc_financials/annual/2023/tsn-2023-10k-final.pdf"/>
    <x v="0"/>
  </r>
  <r>
    <s v="Main"/>
    <x v="13"/>
    <s v="BR"/>
    <x v="1"/>
    <s v="South America"/>
    <s v="BR"/>
    <s v="n/a"/>
    <s v="35.8 mln weekly"/>
    <n v="1612145600"/>
    <n v="2023"/>
    <s v="Industry average for capacity use."/>
    <s v="BRF (2024), Form 20-F Annual Report 2023, p. 63"/>
    <s v="https://api.mziq.com/mzfilemanager/v2/d/4d44a134-36cc-4fea-b520-393c4aceabb2/29f6dbb8-4762-9fbf-0ea9-448dbb27a181?origin=1"/>
    <x v="0"/>
  </r>
  <r>
    <s v="Main"/>
    <x v="14"/>
    <s v="CN"/>
    <x v="1"/>
    <s v="East Asia and Southeast Asia"/>
    <s v="CN"/>
    <n v="1183000000"/>
    <m/>
    <n v="1183000000"/>
    <n v="2023"/>
    <m/>
    <s v="Poultry International (2024), Top world broiler and egg rankings 2024, pp. 8-10"/>
    <s v="https://www.poultryinternational-digital.com/poultryinternational/october_november_2024/MobilePagedArticle.action?articleId=2013060#articleId2013060"/>
    <x v="0"/>
  </r>
  <r>
    <s v="Main"/>
    <x v="2"/>
    <s v="US"/>
    <x v="1"/>
    <s v="North America"/>
    <s v="US"/>
    <n v="535600000"/>
    <m/>
    <n v="535600000"/>
    <n v="2023"/>
    <s v="Wayne Sanderson is Cargill's 50/50 JV in NA with Continental Grain. Assigned 50% to each."/>
    <s v="Poultry International (2024), Top world broiler and egg rankings 2024, pp. 8-10"/>
    <s v="https://www.poultryinternational-digital.com/poultryinternational/october_november_2024/MobilePagedArticle.action?articleId=2013060#articleId2013060"/>
    <x v="0"/>
  </r>
  <r>
    <s v="Main"/>
    <x v="2"/>
    <s v="US"/>
    <x v="1"/>
    <s v="Latin America and the Caribbean"/>
    <s v="multiple"/>
    <n v="269000000"/>
    <m/>
    <n v="269000000"/>
    <n v="2023"/>
    <s v="Cargill Proteína Latinoamérico."/>
    <s v="Poultry International (2024), Top world broiler and egg rankings 2024, pp. 8-10"/>
    <s v="https://www.poultryinternational-digital.com/poultryinternational/october_november_2024/MobilePagedArticle.action?articleId=2013060#articleId2013060"/>
    <x v="0"/>
  </r>
  <r>
    <s v="Main"/>
    <x v="2"/>
    <s v="US"/>
    <x v="1"/>
    <s v="East Asia and Southeast Asia"/>
    <s v="multiple"/>
    <n v="180000000"/>
    <m/>
    <n v="180000000"/>
    <n v="2023"/>
    <s v="Cargill Meats Asia; China operation has been sold."/>
    <s v="Poultry International (2024), Top world broiler and egg rankings 2024, pp. 8-10"/>
    <s v="https://www.poultryinternational-digital.com/poultryinternational/october_november_2024/MobilePagedArticle.action?articleId=2013060#articleId2013060"/>
    <x v="0"/>
  </r>
  <r>
    <s v="Main"/>
    <x v="2"/>
    <s v="US"/>
    <x v="1"/>
    <s v="Europe"/>
    <s v="UK"/>
    <n v="144000000"/>
    <m/>
    <n v="144000000"/>
    <n v="2023"/>
    <s v="Cargill Meats Europe."/>
    <s v="Poultry International (2024), Top world broiler and egg rankings 2024, pp. 8-10"/>
    <s v="https://www.poultryinternational-digital.com/poultryinternational/october_november_2024/MobilePagedArticle.action?articleId=2013060#articleId2013060"/>
    <x v="0"/>
  </r>
  <r>
    <s v="Main"/>
    <x v="15"/>
    <s v="SG"/>
    <x v="1"/>
    <s v="East Asia and Southeast Asia"/>
    <s v="multiple"/>
    <n v="981000000"/>
    <m/>
    <n v="981000000"/>
    <n v="2023"/>
    <m/>
    <s v="Poultry International (2024), Top world broiler and egg rankings 2024, pp. 8-10"/>
    <s v="https://www.poultryinternational-digital.com/poultryinternational/october_november_2024/MobilePagedArticle.action?articleId=2013060#articleId2013060"/>
    <x v="0"/>
  </r>
  <r>
    <s v="Main"/>
    <x v="16"/>
    <s v="CN"/>
    <x v="1"/>
    <s v="East Asia and Southeast Asia"/>
    <s v="CN"/>
    <n v="810000000"/>
    <m/>
    <n v="810000000"/>
    <n v="2023"/>
    <m/>
    <s v="Poultry International (2024), Top world broiler and egg rankings 2024, pp. 8-10"/>
    <s v="https://www.poultryinternational-digital.com/poultryinternational/october_november_2024/MobilePagedArticle.action?articleId=2013060#articleId2013060"/>
    <x v="0"/>
  </r>
  <r>
    <s v="Main"/>
    <x v="17"/>
    <s v="TH"/>
    <x v="1"/>
    <s v="East Asia and Southeast Asia"/>
    <s v="multiple"/>
    <n v="685000000"/>
    <m/>
    <n v="685000000"/>
    <n v="2023"/>
    <m/>
    <s v="Poultry International (2024), Top world broiler and egg rankings 2024, pp. 8-10"/>
    <s v="https://www.poultryinternational-digital.com/poultryinternational/october_november_2024/MobilePagedArticle.action?articleId=2013060#articleId2013060"/>
    <x v="0"/>
  </r>
  <r>
    <s v="Main"/>
    <x v="17"/>
    <s v="TH"/>
    <x v="1"/>
    <s v="Russian Federation"/>
    <s v="RU"/>
    <n v="66347031.963470325"/>
    <m/>
    <n v="66347031.963470325"/>
    <n v="2022"/>
    <s v="CP Foods produces pork and poultry in Russia. Information on combined 2022 production minus pork production used to estimate heads of chicken processed."/>
    <s v="Vet and Life (2023, February 8), Top 20 Russian pork producers compiled [Russian]; Agromics (2024, October 30), Rating of the top-25 largest meat producers in the Russian Federation in 2023."/>
    <s v="https://vetandlife.ru/sobytiya/sostavlen-top-20-rossijskih-proizvoditelej-svininy/; https://agromics.ru/novosti/reyting-myaso/"/>
    <x v="0"/>
  </r>
  <r>
    <s v="Main"/>
    <x v="18"/>
    <s v="CN"/>
    <x v="1"/>
    <s v="East Asia and Southeast Asia"/>
    <s v="CN"/>
    <n v="680000000"/>
    <m/>
    <n v="680000000"/>
    <n v="2023"/>
    <m/>
    <s v="Poultry International (2024), Top world broiler and egg rankings 2024, pp. 8-10"/>
    <s v="https://www.poultryinternational-digital.com/poultryinternational/october_november_2024/MobilePagedArticle.action?articleId=2013060#articleId2013060"/>
    <x v="0"/>
  </r>
  <r>
    <s v="Main"/>
    <x v="19"/>
    <s v="US"/>
    <x v="1"/>
    <s v="North America"/>
    <s v="US"/>
    <n v="670000000"/>
    <m/>
    <n v="670000000"/>
    <n v="2023"/>
    <m/>
    <s v="Poultry International (2024), Top world broiler and egg rankings 2024, pp. 8-10"/>
    <s v="https://www.poultryinternational-digital.com/poultryinternational/october_november_2024/MobilePagedArticle.action?articleId=2013060#articleId2013060"/>
    <x v="0"/>
  </r>
  <r>
    <s v="Main"/>
    <x v="20"/>
    <s v="AE"/>
    <x v="1"/>
    <s v="Near East and North Africa"/>
    <s v="multiple"/>
    <n v="662200000"/>
    <m/>
    <n v="662200000"/>
    <n v="2023"/>
    <m/>
    <s v="Poultry International (2024), Top world broiler and egg rankings 2024, pp. 8-10"/>
    <s v="https://www.poultryinternational-digital.com/poultryinternational/october_november_2024/MobilePagedArticle.action?articleId=2013060#articleId2013060"/>
    <x v="0"/>
  </r>
  <r>
    <s v="Main"/>
    <x v="21"/>
    <s v="CN"/>
    <x v="1"/>
    <s v="East Asia and Southeast Asia"/>
    <s v="CN"/>
    <n v="657780000"/>
    <m/>
    <n v="657780000"/>
    <n v="2023"/>
    <m/>
    <s v="New Hope Liuhe Co., Ltd. (2024), 2023 Annual Rreport, p. 37 "/>
    <s v="http://file.finance.sina.com.cn/211.154.219.97:9494/MRGG/CNSESZ_STOCK/2024/2024-7/2024-07-06/10316551.PDF"/>
    <x v="0"/>
  </r>
  <r>
    <s v="Main"/>
    <x v="22"/>
    <s v="MX"/>
    <x v="1"/>
    <s v="Latin America and the Caribbean"/>
    <s v="MX"/>
    <n v="505000000"/>
    <m/>
    <n v="505000000"/>
    <n v="2023"/>
    <m/>
    <s v="Poultry International (2024), Top world broiler and egg rankings 2024, pp. 8-10"/>
    <s v="https://www.poultryinternational-digital.com/poultryinternational/october_november_2024/MobilePagedArticle.action?articleId=2013060#articleId2013060"/>
    <x v="0"/>
  </r>
  <r>
    <s v="Main"/>
    <x v="22"/>
    <s v="MX"/>
    <x v="1"/>
    <s v="North America"/>
    <s v="US"/>
    <n v="135000000"/>
    <m/>
    <n v="135000000"/>
    <n v="2023"/>
    <m/>
    <s v="Poultry International (2024), Top world broiler and egg rankings 2024, pp. 8-10"/>
    <s v="https://www.poultryinternational-digital.com/poultryinternational/october_november_2024/MobilePagedArticle.action?articleId=2013060#articleId2013060"/>
    <x v="0"/>
  </r>
  <r>
    <s v="Main"/>
    <x v="23"/>
    <s v="US"/>
    <x v="1"/>
    <s v="North America"/>
    <s v="US"/>
    <n v="615000000"/>
    <m/>
    <n v="615000000"/>
    <n v="2023"/>
    <m/>
    <s v="Poultry International (2024), Top world broiler and egg rankings 2024, pp. 8-10"/>
    <s v="https://www.poultryinternational-digital.com/poultryinternational/october_november_2024/MobilePagedArticle.action?articleId=2013060#articleId2013060"/>
    <x v="0"/>
  </r>
  <r>
    <s v="Main"/>
    <x v="24"/>
    <s v="US"/>
    <x v="1"/>
    <s v="North America"/>
    <s v="US"/>
    <n v="535600000"/>
    <m/>
    <n v="535600000"/>
    <n v="2023"/>
    <s v="Wayne Sanderson is Continental Grain's 50/50 JV in NA with Cargill. Assigned 50% to each."/>
    <s v="Poultry International (2024), Top world broiler and egg rankings 2024, pp. 8-10"/>
    <s v="https://www.poultryinternational-digital.com/poultryinternational/october_november_2024/MobilePagedArticle.action?articleId=2013060#articleId2013060"/>
    <x v="0"/>
  </r>
  <r>
    <s v="Addition"/>
    <x v="25"/>
    <s v="UA"/>
    <x v="1"/>
    <s v="Eastern Europe"/>
    <s v="UA"/>
    <n v="438443556"/>
    <m/>
    <n v="438443556"/>
    <n v="2023"/>
    <m/>
    <s v="MHP (2024), Annual Report 2023, p.82"/>
    <s v="https://api.next.mhp.com.ua/images/51d31/2ef40/3472df60ca4e.pdf"/>
    <x v="1"/>
  </r>
  <r>
    <s v="Addition"/>
    <x v="26"/>
    <s v="CN"/>
    <x v="1"/>
    <s v="East Asia and Southeast Asia"/>
    <s v="CN"/>
    <n v="209333333.33333334"/>
    <m/>
    <n v="209333333.33333334"/>
    <n v="2023"/>
    <s v="Company-reported processing; disaggregating cross-regional production based on facility distribution."/>
    <s v="WH Group (2024), 2023 Annual Report, p.23"/>
    <s v="https://media-whgroup.todayir.com/20240415164801467011159729_en.pdf"/>
    <x v="0"/>
  </r>
  <r>
    <s v="Addition"/>
    <x v="26"/>
    <s v="CN"/>
    <x v="1"/>
    <s v="Eastern Europe"/>
    <s v="multiple"/>
    <n v="104666666.66666667"/>
    <m/>
    <n v="104666666.66666667"/>
    <n v="2023"/>
    <s v="Company-reported processing; disaggregating cross-regional production based on facility distribution."/>
    <s v="WH Group (2024), 2023 Annual Report, p.23"/>
    <s v="https://media-whgroup.todayir.com/20240415164801467011159729_en.pdf"/>
    <x v="0"/>
  </r>
  <r>
    <s v="Addition"/>
    <x v="27"/>
    <s v="BR"/>
    <x v="1"/>
    <s v="South America"/>
    <s v="BR"/>
    <n v="320800000"/>
    <m/>
    <n v="320800000"/>
    <n v="2023"/>
    <s v="Also 0.472 mln tons of milk intake"/>
    <s v="Agencia SEBRAE (2024, April 15), Aurora Coop inaugura moderna unidade industrial em Chapecó."/>
    <s v="https://sc.agenciasebrae.com.br/cultura-empreendedora/aurora-coop-inaugura-moderna-unidade-industrial-em-chapeco/"/>
    <x v="0"/>
  </r>
  <r>
    <s v="Main"/>
    <x v="26"/>
    <s v="CN"/>
    <x v="2"/>
    <s v="North America"/>
    <s v="multiple"/>
    <s v="n/a"/>
    <s v="30.09 mln annually"/>
    <n v="29730489.609338891"/>
    <n v="2023"/>
    <s v="Company-reported capacity use."/>
    <s v="See Table 5.3 and 5.4 on Tab 5.1-5.16. Company data; WH Group (2024), 2023 Annual Report, p.23"/>
    <s v="https://media-whgroup.todayir.com/20240415164801467011159729_en.pdf"/>
    <x v="0"/>
  </r>
  <r>
    <s v="Main"/>
    <x v="26"/>
    <s v="CN"/>
    <x v="2"/>
    <s v="East Asia and Southeast Asia"/>
    <s v="CN"/>
    <s v="n/a"/>
    <s v="25.05 mln annually"/>
    <n v="13177939.029473471"/>
    <n v="2023"/>
    <s v="Company-reported capacity use."/>
    <s v="See Table 5.3 and 5.4 on Tab 5.1-5.16. Company data; WH Group (2024), 2023 Annual Report, p.23"/>
    <s v="https://media-whgroup.todayir.com/20240415164801467011159729_en.pdf"/>
    <x v="0"/>
  </r>
  <r>
    <s v="Main"/>
    <x v="26"/>
    <s v="CN"/>
    <x v="2"/>
    <s v="Eastern Europe"/>
    <s v="multiple"/>
    <s v="n/a"/>
    <s v="5.72 mln annually"/>
    <n v="6260571.3611876406"/>
    <n v="2023"/>
    <s v="Company-reported capacity use."/>
    <s v="See Table 5.3 and 5.4 on Tab 5.1-5.16. Company data; WH Group (2024), 2023 Annual Report, p.23"/>
    <s v="https://media-whgroup.todayir.com/20240415164801467011159729_en.pdf"/>
    <x v="0"/>
  </r>
  <r>
    <s v="Main"/>
    <x v="0"/>
    <s v="BR"/>
    <x v="2"/>
    <s v="North America"/>
    <s v="US"/>
    <s v="n/a"/>
    <s v="92,600 daily"/>
    <n v="26846592"/>
    <n v="2023"/>
    <s v="Industry average for capacity use."/>
    <s v="See Table 5.5 to 5.8 on Tab 5.1-5.16. Company data; Company reports and presentations"/>
    <m/>
    <x v="0"/>
  </r>
  <r>
    <s v="Main"/>
    <x v="0"/>
    <s v="BR"/>
    <x v="2"/>
    <s v="Latin America and the Caribbean"/>
    <s v="BR"/>
    <s v="n/a"/>
    <s v="30,400 daily"/>
    <n v="8813568"/>
    <n v="2023"/>
    <s v="Industry average for capacity use."/>
    <s v="See Table 5.5 to 5.8 on Tab 5.1-5.16. Company data; Company reports and presentations"/>
    <m/>
    <x v="0"/>
  </r>
  <r>
    <s v="Main"/>
    <x v="0"/>
    <s v="BR"/>
    <x v="2"/>
    <s v="Oceania"/>
    <s v="AU"/>
    <s v="n/a"/>
    <s v="10,660 daily"/>
    <n v="3090547.1999999997"/>
    <n v="2023"/>
    <s v="Industry average for capacity use."/>
    <s v="See Table 5.5 to 5.8 on Tab 5.1-5.16. Company data; Company reports and presentations"/>
    <m/>
    <x v="0"/>
  </r>
  <r>
    <s v="Main"/>
    <x v="0"/>
    <s v="BR"/>
    <x v="2"/>
    <s v="Western Europe"/>
    <s v="UK"/>
    <s v="n/a"/>
    <s v="7,425 daily"/>
    <n v="0"/>
    <n v="2023"/>
    <s v="Company-reported capacity use."/>
    <s v="See Table 5.5 to 5.8 on Tab 5.1-5.16. Company data; Company reports and presentations"/>
    <m/>
    <x v="0"/>
  </r>
  <r>
    <s v="Main"/>
    <x v="3"/>
    <s v="US"/>
    <x v="2"/>
    <s v="North America"/>
    <s v="US"/>
    <s v="n/a"/>
    <s v="0.47 mln weekly"/>
    <n v="20573280"/>
    <n v="2023"/>
    <s v="Company-reported capacity use."/>
    <s v="See Table 5.9 on Tab 5.1-5.16. Company data; Tyson 2023 Annual Report on Form 10-K, Item 2"/>
    <s v="https://s203.q4cdn.com/483587180/files/doc_financials/annual/2023/tsn-2023-10k-final.pdf"/>
    <x v="0"/>
  </r>
  <r>
    <s v="Main"/>
    <x v="11"/>
    <s v="DE"/>
    <x v="2"/>
    <s v="Western Europe"/>
    <s v="multiple"/>
    <n v="17790000"/>
    <m/>
    <n v="17790000"/>
    <n v="2023"/>
    <s v="Germany and Denmark; China production started Oct. 2024; Spanish dev. seems to be stalled after court ruling."/>
    <s v="See Table 5.14 on Tab 5.1-5.16. Company data; ISN (n.d.), ISN Schlachthofranking 2023: Konsolidierung in der Schlachtbranche setzt sich fort [German]; Tican SB Pork (n.d.), Om is [Danish]"/>
    <s v="https://www.schweine.net/markt/schlachthofranking.html; https://www.tican.dk/om-os/"/>
    <x v="0"/>
  </r>
  <r>
    <s v="Main"/>
    <x v="8"/>
    <s v="DK"/>
    <x v="2"/>
    <s v="Western Europe"/>
    <s v="multiple"/>
    <n v="14606840"/>
    <m/>
    <n v="14606840"/>
    <n v="2023"/>
    <s v="Est. regional distribution based on facility numbers."/>
    <s v="Danish Crown Annual Report 2022-2023, Danish Crown Annual Report 2019/20 "/>
    <s v="https://www.danishcrown.com/en-gb/about-us/our-results/annual-reports/; *reporting period October 2020-September 2021"/>
    <x v="0"/>
  </r>
  <r>
    <s v="Main"/>
    <x v="8"/>
    <s v="DK"/>
    <x v="2"/>
    <s v="Eastern Europe"/>
    <s v="multiple"/>
    <n v="1270160"/>
    <m/>
    <n v="1270160"/>
    <n v="2023"/>
    <s v="Est. regional distribution based on facility numbers."/>
    <s v="Danish Crown Annual Report 2022-2023, Danish Crown Annual Report 2019/20 "/>
    <s v="https://www.danishcrown.com/en-gb/about-us/our-results/annual-reports/; *reporting period October 2020-September 2021"/>
    <x v="0"/>
  </r>
  <r>
    <s v="Main"/>
    <x v="7"/>
    <s v="NL"/>
    <x v="2"/>
    <s v="Western Europe"/>
    <s v="multiple"/>
    <n v="15222482.435597191"/>
    <m/>
    <n v="15222482.435597191"/>
    <n v="2021"/>
    <s v="Based on reported 6.5 mln tons CO2e emissions for pigs and an intensity of 0.427 tons per pig."/>
    <s v="Vion Food Group (n.d.), Climate - Science Based Targets Initiative."/>
    <s v="https://www.vionfoodgroup.com/en/csr-topics/climate"/>
    <x v="0"/>
  </r>
  <r>
    <s v="Main"/>
    <x v="28"/>
    <s v="CN"/>
    <x v="2"/>
    <s v="East Asia and Southeast Asia"/>
    <s v="CN"/>
    <n v="13260000"/>
    <m/>
    <n v="13260000"/>
    <n v="2023"/>
    <m/>
    <s v="Muyuan Foods Co. (2024), Summary of 2023 Annual Report of Muyuan Foods Co., Ltd, p. 2"/>
    <s v="http://static.cninfo.com.cn/finalpage/2024-04-27/1219861318.PDF"/>
    <x v="0"/>
  </r>
  <r>
    <s v="Main"/>
    <x v="13"/>
    <s v="BR"/>
    <x v="2"/>
    <s v="South America"/>
    <s v="BR"/>
    <s v="n/a"/>
    <s v="193,100 weekly"/>
    <n v="9639552"/>
    <n v="2023"/>
    <s v="Industry average for capacity use."/>
    <s v="BRF (2024), Form 20-F Annual Report 2023, p. 63"/>
    <s v="https://api.mziq.com/mzfilemanager/v2/d/4d44a134-36cc-4fea-b520-393c4aceabb2/29f6dbb8-4762-9fbf-0ea9-448dbb27a181?origin=1"/>
    <x v="0"/>
  </r>
  <r>
    <s v="Main"/>
    <x v="29"/>
    <s v="ES"/>
    <x v="2"/>
    <s v="Western Europe"/>
    <s v="ES"/>
    <n v="8505747.1264367811"/>
    <m/>
    <n v="8505747.1264367811"/>
    <s v="no date"/>
    <s v="Converted from processed meat weight."/>
    <s v="See Table 5.11 on Tab 5.1-5.16. Company data; Grupo Vall (n.d.), Pork Industry."/>
    <s v="https://vallcompanys.es/en/pork-industry/"/>
    <x v="0"/>
  </r>
  <r>
    <s v="Main"/>
    <x v="30"/>
    <s v="CN"/>
    <x v="2"/>
    <s v="East Asia and Southeast Asia"/>
    <s v="CN"/>
    <n v="8450000"/>
    <m/>
    <n v="8450000"/>
    <n v="2022"/>
    <m/>
    <s v="eFeedLink (2023, August 23), &quot;How Chinese pig producers fared in 2022?"/>
    <s v="https://www.efeedlink.com/contents/08-23-2023/c62e246a-805b-4574-9e70-16b9003fca6e-0002.html"/>
    <x v="0"/>
  </r>
  <r>
    <s v="Main"/>
    <x v="5"/>
    <s v="FR"/>
    <x v="2"/>
    <s v="Western Europe"/>
    <s v="FR"/>
    <n v="8381962.8647214863"/>
    <m/>
    <n v="8381962.8647214863"/>
    <n v="2023"/>
    <s v="Converted from processed meat weight"/>
    <s v="See Table 5.13 on Tab 5.1-5.16. Company data; Bigard (2024), 2023 Sustainability Report, p.10"/>
    <s v="https://www.groupebigard.fr/sites/default/files/medias/2024-07/bigard-dpef2023-pp-bd.pdf"/>
    <x v="0"/>
  </r>
  <r>
    <s v="Main"/>
    <x v="27"/>
    <s v="BR"/>
    <x v="2"/>
    <s v="South America"/>
    <s v="BR"/>
    <n v="7300000"/>
    <m/>
    <n v="7300000"/>
    <n v="2023"/>
    <s v="Also 0.472 mln tons of milk intake"/>
    <s v="Agencia SEBRAE (2024, April 15), Aurora Coop inaugura moderna unidade industrial em Chapecó."/>
    <s v="https://sc.agenciasebrae.com.br/cultura-empreendedora/aurora-coop-inaugura-moderna-unidade-industrial-em-chapeco/"/>
    <x v="0"/>
  </r>
  <r>
    <s v="Main"/>
    <x v="17"/>
    <s v="TH"/>
    <x v="2"/>
    <s v="North America"/>
    <s v="US"/>
    <n v="3800000"/>
    <m/>
    <n v="3800000"/>
    <n v="2023"/>
    <m/>
    <s v="Hylife (n.d.), About."/>
    <s v="https://hylife.com/about/"/>
    <x v="0"/>
  </r>
  <r>
    <s v="Main"/>
    <x v="17"/>
    <s v="TH"/>
    <x v="2"/>
    <s v="Russian Federation"/>
    <s v="RU"/>
    <n v="2270689.6551724137"/>
    <m/>
    <n v="2270689.6551724137"/>
    <n v="2022"/>
    <s v="Converted from live weight of processed pork 2022.  "/>
    <s v="Vet and Life (2023, February 8), Top 20 Russian pork producers compiled [Russian]."/>
    <s v="https://vetandlife.ru/sobytiya/sostavlen-top-20-rossijskih-proizvoditelej-svininy/"/>
    <x v="0"/>
  </r>
  <r>
    <s v="Main"/>
    <x v="17"/>
    <s v="TH"/>
    <x v="2"/>
    <s v="East Asia and Southeast Asia"/>
    <s v="multiple"/>
    <n v="1130000"/>
    <m/>
    <n v="1130000"/>
    <n v="2022"/>
    <m/>
    <s v="AgriPost (2021, June 4), CP Group’s Feed and Swine Business Prepares for A-share Listing."/>
    <s v="https://www.agripost.cn/2021/06/04/cp-groups-feed-and-swine-business-prepares-for-a-share-listing/"/>
    <x v="0"/>
  </r>
  <r>
    <s v="Main"/>
    <x v="10"/>
    <s v="DE"/>
    <x v="2"/>
    <s v="Western Europe"/>
    <s v="DE"/>
    <n v="6600000"/>
    <m/>
    <n v="6600000"/>
    <n v="2023"/>
    <m/>
    <s v="Westfleisch (2024), Geschäftsbericht 2023 [German], p.2"/>
    <s v="https://www.westfleisch.de/fileadmin/Bilder/02_Unternehmen/02.07_Archiv/02.07.01_Geschaeftsberichte/2023/Westfleisch_SCE_GeschBericht_2023_web.pdf"/>
    <x v="0"/>
  </r>
  <r>
    <s v="Main"/>
    <x v="31"/>
    <s v="ES"/>
    <x v="2"/>
    <s v="Western Europe"/>
    <s v="ES"/>
    <n v="6400000"/>
    <m/>
    <n v="6400000"/>
    <n v="2023"/>
    <m/>
    <s v="Jorge SL (2024), Sustainability Report 2023, p. 8"/>
    <s v="https://jorgesl.com/gj/sites/default/files/2024-10/2409-memoria-sostenibilidad%20GJ-EN-v3_compressed.pdf"/>
    <x v="0"/>
  </r>
  <r>
    <s v="Addition"/>
    <x v="32"/>
    <s v="US"/>
    <x v="2"/>
    <s v="North America"/>
    <s v="US"/>
    <n v="6000000"/>
    <m/>
    <n v="6000000"/>
    <n v="2023"/>
    <s v="Slaughter capacity, but company states that it &quot;generally operates at capacity with additional weekend shifts depending on market conditions&quot;. "/>
    <s v="Seabord Corp. (2024), 2023 Annual Report, p.16 "/>
    <s v="https://www.annualreports.com/HostedData/AnnualReports/PDF/AMEX_SEB_2023.pdf"/>
    <x v="1"/>
  </r>
  <r>
    <s v="Addition"/>
    <x v="33"/>
    <s v="CN"/>
    <x v="2"/>
    <s v="East Asia and Southeast Asia"/>
    <s v="CN"/>
    <n v="5200000"/>
    <m/>
    <n v="5200000"/>
    <n v="2023"/>
    <s v="Listed subsidiary COFCO Joycome (previously COFCO Meat) engages in pig processing at four facilities in China; imports and distributes also beef and poultry."/>
    <s v="COFCO Joycome (2024, March 19), Announcement of Annual Results for the Year Ended 31 December 2023 [Chinese], p.20; Longport (2024, March 19), COFCO Joycome announced its 2023 performance."/>
    <s v="http://img.cofcomeat.com/Uploads/Zlrs/File/2024/03/19/u65f92b6b86bb3.pdf; https://longportapp.com/en/news/200143135"/>
    <x v="1"/>
  </r>
  <r>
    <s v="Addition"/>
    <x v="34"/>
    <s v="US"/>
    <x v="2"/>
    <s v="North America"/>
    <s v="US"/>
    <n v="5200000"/>
    <m/>
    <n v="5200000"/>
    <s v="no date"/>
    <m/>
    <s v="Triumph Foods (n.d.), About."/>
    <s v="https://www.triumphfoods.com/about/"/>
    <x v="1"/>
  </r>
  <r>
    <s v="Addition"/>
    <x v="35"/>
    <s v="FR"/>
    <x v="2"/>
    <s v="Western Europe"/>
    <s v="FR"/>
    <n v="4300000"/>
    <m/>
    <n v="4300000"/>
    <s v="no date"/>
    <m/>
    <s v="Cooperl (n.d.), Viandes [French]."/>
    <s v="https://www.cooperl.com/en-savoir-plus-sur-nos-metiers/viandes"/>
    <x v="1"/>
  </r>
  <r>
    <s v="Addition"/>
    <x v="21"/>
    <s v="CN"/>
    <x v="2"/>
    <s v="East Asia and Southeast Asia"/>
    <s v="CN"/>
    <n v="3960000"/>
    <m/>
    <n v="3960000"/>
    <n v="2023"/>
    <m/>
    <s v="New Hope Liuhe Co., Ltd. (2024), 2023 Annual Rreport, p. 37 "/>
    <s v="http://file.finance.sina.com.cn/211.154.219.97:9494/MRGG/CNSESZ_STOCK/2024/2024-7/2024-07-06/10316551.PDF"/>
    <x v="0"/>
  </r>
  <r>
    <s v="Addition"/>
    <x v="14"/>
    <s v="CN"/>
    <x v="2"/>
    <s v="East Asia and Southeast Asia"/>
    <s v="CN"/>
    <s v="n/a"/>
    <s v="4 mln annually"/>
    <n v="3840000"/>
    <n v="2023"/>
    <s v="Industry average for capacity use; currently 4 slaughter facilities, 3 more under construction."/>
    <s v="Wens Food Group (2024, March), Investor Relations Activity Record [Chinese], p.2"/>
    <s v="https://www.wens.com.cn/uploadfiles/2024/03/20240326155350697.pdf"/>
    <x v="0"/>
  </r>
  <r>
    <s v="Addition"/>
    <x v="36"/>
    <s v="US"/>
    <x v="2"/>
    <s v="North America"/>
    <s v="US"/>
    <n v="3382400"/>
    <m/>
    <n v="3382400"/>
    <n v="2022"/>
    <s v="Expansion expected in 2024, as media reported in Nov 2023 about plans to increase production to 16,000 hogs per day by introducing a second shift. "/>
    <s v="Clemens Food Group (n.d.), Legacy of pork; Swineweb (2023, November 1), Clemens Food Group Gets Green Light for Parking Lot Expansion Amidst Pork Production Surge."/>
    <s v="https://clemensfoodgroup.com/our-company/legacy-of-pork/; https://www.swineweb.com/latest-swine-news/clemens-food-group-gets-green-light-for-parking-lot-expansion-amidst-pork-production-surge/"/>
    <x v="1"/>
  </r>
  <r>
    <s v="Addition"/>
    <x v="6"/>
    <s v="IT"/>
    <x v="2"/>
    <s v="Western Europe"/>
    <s v="IT"/>
    <n v="707338.63837312115"/>
    <m/>
    <n v="707338.63837312115"/>
    <n v="2022"/>
    <s v="Converted from processed meat weight."/>
    <s v="See Table 5.10 on Tab 5.1-5.16. Company data; Company communication; Inalca (2024), Sustainable Supply Chain, p.5"/>
    <s v="https://www.inalca.it/wp-content/uploads/2024/01/Integrated-and-Sustainable-Supply-chain.pdf"/>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84">
  <r>
    <s v="Meat"/>
    <x v="0"/>
    <x v="0"/>
    <s v="Latin America and the Caribbean"/>
    <x v="0"/>
    <x v="0"/>
    <s v="Number"/>
    <n v="9218836.9000000004"/>
    <s v="JBSCattle"/>
    <x v="0"/>
  </r>
  <r>
    <s v="Meat"/>
    <x v="0"/>
    <x v="0"/>
    <s v="North America"/>
    <x v="0"/>
    <x v="0"/>
    <s v="Number"/>
    <n v="8958582.3599999994"/>
    <s v="JBSCattle"/>
    <x v="0"/>
  </r>
  <r>
    <s v="Meat"/>
    <x v="0"/>
    <x v="0"/>
    <s v="Oceania"/>
    <x v="0"/>
    <x v="0"/>
    <s v="Number"/>
    <n v="2637722.3600000003"/>
    <s v="JBSCattle"/>
    <x v="0"/>
  </r>
  <r>
    <s v="Meat"/>
    <x v="1"/>
    <x v="0"/>
    <s v="Latin America and the Caribbean"/>
    <x v="0"/>
    <x v="0"/>
    <s v="Number"/>
    <n v="3797046.9333333336"/>
    <s v="MarfrigCattle"/>
    <x v="0"/>
  </r>
  <r>
    <s v="Meat"/>
    <x v="1"/>
    <x v="0"/>
    <s v="North America"/>
    <x v="0"/>
    <x v="0"/>
    <s v="Number"/>
    <n v="2943273.0666666664"/>
    <s v="MarfrigCattle"/>
    <x v="0"/>
  </r>
  <r>
    <s v="Meat"/>
    <x v="2"/>
    <x v="0"/>
    <s v="North America"/>
    <x v="0"/>
    <x v="0"/>
    <s v="Number"/>
    <n v="7000000"/>
    <s v="CargillCattle"/>
    <x v="0"/>
  </r>
  <r>
    <s v="Meat"/>
    <x v="2"/>
    <x v="0"/>
    <s v="Oceania"/>
    <x v="0"/>
    <x v="0"/>
    <s v="Number"/>
    <n v="750000"/>
    <s v="CargillCattle"/>
    <x v="0"/>
  </r>
  <r>
    <s v="Meat"/>
    <x v="3"/>
    <x v="0"/>
    <s v="North America"/>
    <x v="0"/>
    <x v="0"/>
    <s v="Number"/>
    <n v="5912585.7142857146"/>
    <s v="TysonCattle"/>
    <x v="0"/>
  </r>
  <r>
    <s v="Meat"/>
    <x v="3"/>
    <x v="0"/>
    <s v="Oceania"/>
    <x v="0"/>
    <x v="0"/>
    <s v="Number"/>
    <n v="454814.28571428568"/>
    <s v="TysonCattle"/>
    <x v="0"/>
  </r>
  <r>
    <s v="Meat"/>
    <x v="4"/>
    <x v="0"/>
    <s v="Latin America and the Caribbean"/>
    <x v="0"/>
    <x v="0"/>
    <s v="Number"/>
    <n v="3873800"/>
    <s v="MinervaCattle"/>
    <x v="0"/>
  </r>
  <r>
    <s v="Meat"/>
    <x v="5"/>
    <x v="0"/>
    <s v="Western Europe"/>
    <x v="0"/>
    <x v="0"/>
    <s v="Number"/>
    <n v="1931153.0198137981"/>
    <s v="BigardCattle"/>
    <x v="0"/>
  </r>
  <r>
    <s v="Meat"/>
    <x v="6"/>
    <x v="0"/>
    <s v="Western Europe"/>
    <x v="0"/>
    <x v="0"/>
    <s v="Number"/>
    <n v="1864145.7786265616"/>
    <s v="Gruppo CremoniniCattle"/>
    <x v="0"/>
  </r>
  <r>
    <s v="Meat"/>
    <x v="7"/>
    <x v="0"/>
    <s v="Western Europe"/>
    <x v="0"/>
    <x v="0"/>
    <s v="Number"/>
    <n v="765709"/>
    <s v="Vion Food GroupCattle"/>
    <x v="0"/>
  </r>
  <r>
    <s v="Meat"/>
    <x v="8"/>
    <x v="0"/>
    <s v="Western Europe"/>
    <x v="0"/>
    <x v="0"/>
    <s v="Number"/>
    <n v="762000"/>
    <s v="Danish CrownCattle"/>
    <x v="0"/>
  </r>
  <r>
    <s v="Meat"/>
    <x v="9"/>
    <x v="0"/>
    <s v="Oceania"/>
    <x v="0"/>
    <x v="0"/>
    <s v="Number"/>
    <n v="750000"/>
    <s v="Teys Cattle"/>
    <x v="0"/>
  </r>
  <r>
    <s v="Meat"/>
    <x v="10"/>
    <x v="0"/>
    <s v="Western Europe"/>
    <x v="0"/>
    <x v="0"/>
    <s v="Number"/>
    <n v="380800"/>
    <s v="WestfleischCattle"/>
    <x v="0"/>
  </r>
  <r>
    <s v="Meat"/>
    <x v="11"/>
    <x v="0"/>
    <s v="Western Europe"/>
    <x v="0"/>
    <x v="0"/>
    <s v="Number"/>
    <n v="364000"/>
    <s v="Tönnies GroupCattle"/>
    <x v="0"/>
  </r>
  <r>
    <s v="Meat"/>
    <x v="12"/>
    <x v="0"/>
    <s v="Oceania"/>
    <x v="0"/>
    <x v="0"/>
    <s v="Number"/>
    <n v="336859"/>
    <s v="NH FoodsCattle"/>
    <x v="1"/>
  </r>
  <r>
    <s v="Meat"/>
    <x v="0"/>
    <x v="1"/>
    <s v="North America"/>
    <x v="0"/>
    <x v="0"/>
    <s v="Number"/>
    <n v="1802559015.3846154"/>
    <s v="JBSChicken"/>
    <x v="0"/>
  </r>
  <r>
    <s v="Meat"/>
    <x v="0"/>
    <x v="1"/>
    <s v="Latin America and the Caribbean"/>
    <x v="0"/>
    <x v="0"/>
    <s v="Number"/>
    <n v="1412272800"/>
    <s v="JBSChicken"/>
    <x v="0"/>
  </r>
  <r>
    <s v="Meat"/>
    <x v="0"/>
    <x v="1"/>
    <s v="Western Europe"/>
    <x v="0"/>
    <x v="0"/>
    <s v="Number"/>
    <n v="394309784.61538464"/>
    <s v="JBSChicken"/>
    <x v="0"/>
  </r>
  <r>
    <s v="Meat"/>
    <x v="3"/>
    <x v="1"/>
    <s v="North America"/>
    <x v="0"/>
    <x v="0"/>
    <s v="Number"/>
    <n v="1733361290.3225806"/>
    <s v="TysonChicken"/>
    <x v="0"/>
  </r>
  <r>
    <s v="Meat"/>
    <x v="3"/>
    <x v="1"/>
    <s v="East Asia and Southeast Asia"/>
    <x v="0"/>
    <x v="0"/>
    <s v="Number"/>
    <n v="208838709.67741936"/>
    <s v="TysonChicken"/>
    <x v="0"/>
  </r>
  <r>
    <s v="Meat"/>
    <x v="13"/>
    <x v="1"/>
    <s v="Latin America and the Caribbean"/>
    <x v="0"/>
    <x v="0"/>
    <s v="Number"/>
    <n v="1612145600"/>
    <s v="BRFChicken"/>
    <x v="0"/>
  </r>
  <r>
    <s v="Meat"/>
    <x v="14"/>
    <x v="1"/>
    <s v="East Asia and Southeast Asia"/>
    <x v="0"/>
    <x v="0"/>
    <s v="Number"/>
    <n v="1183000000"/>
    <s v="Wen's Food GroupChicken"/>
    <x v="0"/>
  </r>
  <r>
    <s v="Meat"/>
    <x v="2"/>
    <x v="1"/>
    <s v="North America"/>
    <x v="0"/>
    <x v="0"/>
    <s v="Number"/>
    <n v="535600000"/>
    <s v="CargillChicken"/>
    <x v="0"/>
  </r>
  <r>
    <s v="Meat"/>
    <x v="2"/>
    <x v="1"/>
    <s v="Latin America and the Caribbean"/>
    <x v="0"/>
    <x v="0"/>
    <s v="Number"/>
    <n v="269000000"/>
    <s v="CargillChicken"/>
    <x v="0"/>
  </r>
  <r>
    <s v="Meat"/>
    <x v="2"/>
    <x v="1"/>
    <s v="East Asia and Southeast Asia"/>
    <x v="0"/>
    <x v="0"/>
    <s v="Number"/>
    <n v="180000000"/>
    <s v="CargillChicken"/>
    <x v="0"/>
  </r>
  <r>
    <s v="Meat"/>
    <x v="2"/>
    <x v="1"/>
    <s v="Western Europe"/>
    <x v="0"/>
    <x v="0"/>
    <s v="Number"/>
    <n v="144000000"/>
    <s v="CargillChicken"/>
    <x v="0"/>
  </r>
  <r>
    <s v="Meat"/>
    <x v="15"/>
    <x v="1"/>
    <s v="East Asia and Southeast Asia"/>
    <x v="0"/>
    <x v="0"/>
    <s v="Number"/>
    <n v="981000000"/>
    <s v="JapfaChicken"/>
    <x v="0"/>
  </r>
  <r>
    <s v="Meat"/>
    <x v="16"/>
    <x v="1"/>
    <s v="East Asia and Southeast Asia"/>
    <x v="0"/>
    <x v="0"/>
    <s v="Number"/>
    <n v="810000000"/>
    <s v="Wellhope AgritechChicken"/>
    <x v="0"/>
  </r>
  <r>
    <s v="Meat"/>
    <x v="17"/>
    <x v="1"/>
    <s v="East Asia and Southeast Asia"/>
    <x v="0"/>
    <x v="0"/>
    <s v="Number"/>
    <n v="685000000"/>
    <s v="Charoen PokphandChicken"/>
    <x v="0"/>
  </r>
  <r>
    <s v="Meat"/>
    <x v="17"/>
    <x v="1"/>
    <s v="Russian Federation"/>
    <x v="0"/>
    <x v="0"/>
    <s v="Number"/>
    <n v="66347031.963470325"/>
    <s v="Charoen PokphandChicken"/>
    <x v="0"/>
  </r>
  <r>
    <s v="Meat"/>
    <x v="18"/>
    <x v="1"/>
    <s v="East Asia and Southeast Asia"/>
    <x v="0"/>
    <x v="0"/>
    <s v="Number"/>
    <n v="680000000"/>
    <s v="Fuijan Sunner DevelopmentChicken"/>
    <x v="0"/>
  </r>
  <r>
    <s v="Meat"/>
    <x v="19"/>
    <x v="1"/>
    <s v="North America"/>
    <x v="0"/>
    <x v="0"/>
    <s v="Number"/>
    <n v="670000000"/>
    <s v="Koch FoodsChicken"/>
    <x v="0"/>
  </r>
  <r>
    <s v="Meat"/>
    <x v="20"/>
    <x v="1"/>
    <s v="Near East and North Africa"/>
    <x v="0"/>
    <x v="0"/>
    <s v="Number"/>
    <n v="662200000"/>
    <s v="Arab Company for Livestock Development (ACOLID)Chicken"/>
    <x v="0"/>
  </r>
  <r>
    <s v="Meat"/>
    <x v="21"/>
    <x v="1"/>
    <s v="East Asia and Southeast Asia"/>
    <x v="0"/>
    <x v="0"/>
    <s v="Number"/>
    <n v="657780000"/>
    <s v="New Hope GroupChicken"/>
    <x v="0"/>
  </r>
  <r>
    <s v="Meat"/>
    <x v="22"/>
    <x v="1"/>
    <s v="Latin America and the Caribbean"/>
    <x v="0"/>
    <x v="0"/>
    <s v="Number"/>
    <n v="505000000"/>
    <s v="Industrias BachocoChicken"/>
    <x v="0"/>
  </r>
  <r>
    <s v="Meat"/>
    <x v="22"/>
    <x v="1"/>
    <s v="North America"/>
    <x v="0"/>
    <x v="0"/>
    <s v="Number"/>
    <n v="135000000"/>
    <s v="Industrias BachocoChicken"/>
    <x v="0"/>
  </r>
  <r>
    <s v="Meat"/>
    <x v="23"/>
    <x v="1"/>
    <s v="North America"/>
    <x v="0"/>
    <x v="0"/>
    <s v="Number"/>
    <n v="615000000"/>
    <s v="Perdue FarmsChicken"/>
    <x v="0"/>
  </r>
  <r>
    <s v="Meat"/>
    <x v="24"/>
    <x v="1"/>
    <s v="North America"/>
    <x v="0"/>
    <x v="0"/>
    <s v="Number"/>
    <n v="535600000"/>
    <s v="Continental Grain CompanyChicken"/>
    <x v="0"/>
  </r>
  <r>
    <s v="Meat"/>
    <x v="25"/>
    <x v="1"/>
    <s v="Eastern Europe"/>
    <x v="0"/>
    <x v="0"/>
    <s v="Number"/>
    <n v="438443556"/>
    <s v="MHPChicken"/>
    <x v="1"/>
  </r>
  <r>
    <s v="Meat"/>
    <x v="26"/>
    <x v="1"/>
    <s v="East Asia and Southeast Asia"/>
    <x v="0"/>
    <x v="0"/>
    <s v="Number"/>
    <n v="209333333.33333334"/>
    <s v="WH GroupChicken"/>
    <x v="0"/>
  </r>
  <r>
    <s v="Meat"/>
    <x v="26"/>
    <x v="1"/>
    <s v="Eastern Europe"/>
    <x v="0"/>
    <x v="0"/>
    <s v="Number"/>
    <n v="104666666.66666667"/>
    <s v="WH GroupChicken"/>
    <x v="0"/>
  </r>
  <r>
    <s v="Meat"/>
    <x v="27"/>
    <x v="1"/>
    <s v="Latin America and the Caribbean"/>
    <x v="0"/>
    <x v="0"/>
    <s v="Number"/>
    <n v="320800000"/>
    <s v="Aurora AlimentosChicken"/>
    <x v="0"/>
  </r>
  <r>
    <s v="Meat"/>
    <x v="26"/>
    <x v="2"/>
    <s v="North America"/>
    <x v="0"/>
    <x v="0"/>
    <s v="Number"/>
    <n v="29730489.609338891"/>
    <s v="WH GroupPigs"/>
    <x v="0"/>
  </r>
  <r>
    <s v="Meat"/>
    <x v="26"/>
    <x v="2"/>
    <s v="East Asia and Southeast Asia"/>
    <x v="0"/>
    <x v="0"/>
    <s v="Number"/>
    <n v="13177939.029473471"/>
    <s v="WH GroupPigs"/>
    <x v="0"/>
  </r>
  <r>
    <s v="Meat"/>
    <x v="26"/>
    <x v="2"/>
    <s v="Eastern Europe"/>
    <x v="0"/>
    <x v="0"/>
    <s v="Number"/>
    <n v="6260571.3611876406"/>
    <s v="WH GroupPigs"/>
    <x v="0"/>
  </r>
  <r>
    <s v="Meat"/>
    <x v="0"/>
    <x v="2"/>
    <s v="North America"/>
    <x v="0"/>
    <x v="0"/>
    <s v="Number"/>
    <n v="26846592"/>
    <s v="JBSPigs"/>
    <x v="0"/>
  </r>
  <r>
    <s v="Meat"/>
    <x v="0"/>
    <x v="2"/>
    <s v="Latin America and the Caribbean"/>
    <x v="0"/>
    <x v="0"/>
    <s v="Number"/>
    <n v="8813568"/>
    <s v="JBSPigs"/>
    <x v="0"/>
  </r>
  <r>
    <s v="Meat"/>
    <x v="0"/>
    <x v="2"/>
    <s v="Oceania"/>
    <x v="0"/>
    <x v="0"/>
    <s v="Number"/>
    <n v="3090547.1999999997"/>
    <s v="JBSPigs"/>
    <x v="0"/>
  </r>
  <r>
    <s v="Meat"/>
    <x v="0"/>
    <x v="2"/>
    <s v="Western Europe"/>
    <x v="0"/>
    <x v="0"/>
    <s v="Number"/>
    <n v="2036053.8"/>
    <s v="JBSPigs"/>
    <x v="0"/>
  </r>
  <r>
    <s v="Meat"/>
    <x v="3"/>
    <x v="2"/>
    <s v="North America"/>
    <x v="0"/>
    <x v="0"/>
    <s v="Number"/>
    <n v="20573280"/>
    <s v="TysonPigs"/>
    <x v="0"/>
  </r>
  <r>
    <s v="Meat"/>
    <x v="11"/>
    <x v="2"/>
    <s v="Western Europe"/>
    <x v="0"/>
    <x v="0"/>
    <s v="Number"/>
    <n v="17790000"/>
    <s v="Tönnies GroupPigs"/>
    <x v="0"/>
  </r>
  <r>
    <s v="Meat"/>
    <x v="8"/>
    <x v="2"/>
    <s v="Western Europe"/>
    <x v="0"/>
    <x v="0"/>
    <s v="Number"/>
    <n v="14606840"/>
    <s v="Danish CrownPigs"/>
    <x v="0"/>
  </r>
  <r>
    <s v="Meat"/>
    <x v="8"/>
    <x v="2"/>
    <s v="Eastern Europe"/>
    <x v="0"/>
    <x v="0"/>
    <s v="Number"/>
    <n v="1270160"/>
    <s v="Danish CrownPigs"/>
    <x v="0"/>
  </r>
  <r>
    <s v="Meat"/>
    <x v="7"/>
    <x v="2"/>
    <s v="Western Europe"/>
    <x v="0"/>
    <x v="0"/>
    <s v="Number"/>
    <n v="12034611"/>
    <s v="Vion Food GroupPigs"/>
    <x v="0"/>
  </r>
  <r>
    <s v="Meat"/>
    <x v="28"/>
    <x v="2"/>
    <s v="East Asia and Southeast Asia"/>
    <x v="0"/>
    <x v="0"/>
    <s v="Number"/>
    <n v="13260000"/>
    <s v="Muyuan FoodstuffPigs"/>
    <x v="0"/>
  </r>
  <r>
    <s v="Meat"/>
    <x v="13"/>
    <x v="2"/>
    <s v="Latin America and the Caribbean"/>
    <x v="0"/>
    <x v="0"/>
    <s v="Number"/>
    <n v="9639552"/>
    <s v="BRFPigs"/>
    <x v="0"/>
  </r>
  <r>
    <s v="Meat"/>
    <x v="29"/>
    <x v="2"/>
    <s v="Western Europe"/>
    <x v="0"/>
    <x v="0"/>
    <s v="Number"/>
    <n v="8505747.1264367811"/>
    <s v="Grupo VallPigs"/>
    <x v="0"/>
  </r>
  <r>
    <s v="Meat"/>
    <x v="30"/>
    <x v="2"/>
    <s v="East Asia and Southeast Asia"/>
    <x v="0"/>
    <x v="0"/>
    <s v="Number"/>
    <n v="8450000"/>
    <s v="Zhengbang GroupPigs"/>
    <x v="0"/>
  </r>
  <r>
    <s v="Meat"/>
    <x v="5"/>
    <x v="2"/>
    <s v="Western Europe"/>
    <x v="0"/>
    <x v="0"/>
    <s v="Number"/>
    <n v="8381962.8647214863"/>
    <s v="BigardPigs"/>
    <x v="0"/>
  </r>
  <r>
    <s v="Meat"/>
    <x v="27"/>
    <x v="2"/>
    <s v="Latin America and the Caribbean"/>
    <x v="0"/>
    <x v="0"/>
    <s v="Number"/>
    <n v="7300000"/>
    <s v="Aurora AlimentosPigs"/>
    <x v="0"/>
  </r>
  <r>
    <s v="Meat"/>
    <x v="17"/>
    <x v="2"/>
    <s v="North America"/>
    <x v="0"/>
    <x v="0"/>
    <s v="Number"/>
    <n v="3800000"/>
    <s v="Charoen PokphandPigs"/>
    <x v="0"/>
  </r>
  <r>
    <s v="Meat"/>
    <x v="17"/>
    <x v="2"/>
    <s v="Russian Federation"/>
    <x v="0"/>
    <x v="0"/>
    <s v="Number"/>
    <n v="2270689.6551724137"/>
    <s v="Charoen PokphandPigs"/>
    <x v="0"/>
  </r>
  <r>
    <s v="Meat"/>
    <x v="17"/>
    <x v="2"/>
    <s v="East Asia and Southeast Asia"/>
    <x v="0"/>
    <x v="0"/>
    <s v="Number"/>
    <n v="1130000"/>
    <s v="Charoen PokphandPigs"/>
    <x v="0"/>
  </r>
  <r>
    <s v="Meat"/>
    <x v="10"/>
    <x v="2"/>
    <s v="Western Europe"/>
    <x v="0"/>
    <x v="0"/>
    <s v="Number"/>
    <n v="6600000"/>
    <s v="WestfleischPigs"/>
    <x v="0"/>
  </r>
  <r>
    <s v="Meat"/>
    <x v="31"/>
    <x v="2"/>
    <s v="Western Europe"/>
    <x v="0"/>
    <x v="0"/>
    <s v="Number"/>
    <n v="6400000"/>
    <s v="Grupo JorgesPigs"/>
    <x v="0"/>
  </r>
  <r>
    <s v="Meat"/>
    <x v="32"/>
    <x v="2"/>
    <s v="North America"/>
    <x v="0"/>
    <x v="0"/>
    <s v="Number"/>
    <n v="6000000"/>
    <s v="SeaboardPigs"/>
    <x v="1"/>
  </r>
  <r>
    <s v="Meat"/>
    <x v="33"/>
    <x v="2"/>
    <s v="East Asia and Southeast Asia"/>
    <x v="0"/>
    <x v="0"/>
    <s v="Number"/>
    <n v="5200000"/>
    <s v="COFCO GroupPigs"/>
    <x v="1"/>
  </r>
  <r>
    <s v="Meat"/>
    <x v="34"/>
    <x v="2"/>
    <s v="North America"/>
    <x v="0"/>
    <x v="0"/>
    <s v="Number"/>
    <n v="5200000"/>
    <s v="Triumph FoodsPigs"/>
    <x v="1"/>
  </r>
  <r>
    <s v="Meat"/>
    <x v="35"/>
    <x v="2"/>
    <s v="Western Europe"/>
    <x v="0"/>
    <x v="0"/>
    <s v="Number"/>
    <n v="4300000"/>
    <s v="Cooperl Arc AtlantiquePigs"/>
    <x v="1"/>
  </r>
  <r>
    <s v="Meat"/>
    <x v="21"/>
    <x v="2"/>
    <s v="East Asia and Southeast Asia"/>
    <x v="0"/>
    <x v="0"/>
    <s v="Number"/>
    <n v="3960000"/>
    <s v="New Hope GroupPigs"/>
    <x v="0"/>
  </r>
  <r>
    <s v="Meat"/>
    <x v="14"/>
    <x v="2"/>
    <s v="East Asia and Southeast Asia"/>
    <x v="0"/>
    <x v="0"/>
    <s v="Number"/>
    <n v="3840000"/>
    <s v="Wen's Food GroupPigs"/>
    <x v="0"/>
  </r>
  <r>
    <s v="Meat"/>
    <x v="36"/>
    <x v="2"/>
    <s v="North America"/>
    <x v="0"/>
    <x v="0"/>
    <s v="Number"/>
    <n v="3382400"/>
    <s v="Clemens Food GroupPigs"/>
    <x v="1"/>
  </r>
  <r>
    <s v="Meat"/>
    <x v="6"/>
    <x v="2"/>
    <s v="Western Europe"/>
    <x v="0"/>
    <x v="0"/>
    <s v="Number"/>
    <n v="707338.63837312115"/>
    <s v="Gruppo CremoniniPigs"/>
    <x v="0"/>
  </r>
  <r>
    <s v="Meat"/>
    <x v="0"/>
    <x v="0"/>
    <s v="Latin America and the Caribbean"/>
    <x v="0"/>
    <x v="1"/>
    <s v="kg"/>
    <n v="4143867186.5500002"/>
    <s v="JBSCattle"/>
    <x v="0"/>
  </r>
  <r>
    <s v="Meat"/>
    <x v="0"/>
    <x v="0"/>
    <s v="North America"/>
    <x v="0"/>
    <x v="1"/>
    <s v="kg"/>
    <n v="5358725348.3399992"/>
    <s v="JBSCattle"/>
    <x v="0"/>
  </r>
  <r>
    <s v="Meat"/>
    <x v="0"/>
    <x v="0"/>
    <s v="Oceania"/>
    <x v="0"/>
    <x v="1"/>
    <s v="kg"/>
    <n v="1007609941.5200001"/>
    <s v="JBSCattle"/>
    <x v="0"/>
  </r>
  <r>
    <s v="Meat"/>
    <x v="1"/>
    <x v="0"/>
    <s v="Latin America and the Caribbean"/>
    <x v="0"/>
    <x v="1"/>
    <s v="kg"/>
    <n v="1706772596.5333335"/>
    <s v="MarfrigCattle"/>
    <x v="0"/>
  </r>
  <r>
    <s v="Meat"/>
    <x v="1"/>
    <x v="0"/>
    <s v="North America"/>
    <x v="0"/>
    <x v="1"/>
    <s v="kg"/>
    <n v="1760567839.3777776"/>
    <s v="MarfrigCattle"/>
    <x v="0"/>
  </r>
  <r>
    <s v="Meat"/>
    <x v="2"/>
    <x v="0"/>
    <s v="North America"/>
    <x v="0"/>
    <x v="1"/>
    <s v="kg"/>
    <n v="4187166666.6666665"/>
    <s v="CargillCattle"/>
    <x v="0"/>
  </r>
  <r>
    <s v="Meat"/>
    <x v="2"/>
    <x v="0"/>
    <s v="Oceania"/>
    <x v="0"/>
    <x v="1"/>
    <s v="kg"/>
    <n v="286500000"/>
    <s v="CargillCattle"/>
    <x v="0"/>
  </r>
  <r>
    <s v="Meat"/>
    <x v="3"/>
    <x v="0"/>
    <s v="North America"/>
    <x v="0"/>
    <x v="1"/>
    <s v="kg"/>
    <n v="3536711688.0952382"/>
    <s v="TysonCattle"/>
    <x v="0"/>
  </r>
  <r>
    <s v="Meat"/>
    <x v="3"/>
    <x v="0"/>
    <s v="Oceania"/>
    <x v="0"/>
    <x v="1"/>
    <s v="kg"/>
    <n v="173739057.14285713"/>
    <s v="TysonCattle"/>
    <x v="0"/>
  </r>
  <r>
    <s v="Meat"/>
    <x v="4"/>
    <x v="0"/>
    <s v="Latin America and the Caribbean"/>
    <x v="0"/>
    <x v="1"/>
    <s v="kg"/>
    <n v="1741273100"/>
    <s v="MinervaCattle"/>
    <x v="0"/>
  </r>
  <r>
    <s v="Meat"/>
    <x v="5"/>
    <x v="0"/>
    <s v="Western Europe"/>
    <x v="0"/>
    <x v="1"/>
    <s v="kg"/>
    <n v="1025442253.5211269"/>
    <s v="BigardCattle"/>
    <x v="0"/>
  </r>
  <r>
    <s v="Meat"/>
    <x v="6"/>
    <x v="0"/>
    <s v="Western Europe"/>
    <x v="0"/>
    <x v="1"/>
    <s v="kg"/>
    <n v="989861408.45070422"/>
    <s v="Gruppo CremoniniCattle"/>
    <x v="0"/>
  </r>
  <r>
    <s v="Meat"/>
    <x v="7"/>
    <x v="0"/>
    <s v="Western Europe"/>
    <x v="0"/>
    <x v="1"/>
    <s v="kg"/>
    <n v="406591479"/>
    <s v="Vion Food GroupCattle"/>
    <x v="0"/>
  </r>
  <r>
    <s v="Meat"/>
    <x v="8"/>
    <x v="0"/>
    <s v="Western Europe"/>
    <x v="0"/>
    <x v="1"/>
    <s v="kg"/>
    <n v="404622000"/>
    <s v="Danish CrownCattle"/>
    <x v="0"/>
  </r>
  <r>
    <s v="Meat"/>
    <x v="9"/>
    <x v="0"/>
    <s v="Oceania"/>
    <x v="0"/>
    <x v="1"/>
    <s v="kg"/>
    <n v="286500000"/>
    <s v="Teys Cattle"/>
    <x v="0"/>
  </r>
  <r>
    <s v="Meat"/>
    <x v="10"/>
    <x v="0"/>
    <s v="Western Europe"/>
    <x v="0"/>
    <x v="1"/>
    <s v="kg"/>
    <n v="202204800"/>
    <s v="WestfleischCattle"/>
    <x v="0"/>
  </r>
  <r>
    <s v="Meat"/>
    <x v="11"/>
    <x v="0"/>
    <s v="Western Europe"/>
    <x v="0"/>
    <x v="1"/>
    <s v="kg"/>
    <n v="193284000"/>
    <s v="Tönnies GroupCattle"/>
    <x v="0"/>
  </r>
  <r>
    <s v="Meat"/>
    <x v="12"/>
    <x v="0"/>
    <s v="Oceania"/>
    <x v="0"/>
    <x v="1"/>
    <s v="kg"/>
    <n v="128680138"/>
    <s v="NH FoodsCattle"/>
    <x v="1"/>
  </r>
  <r>
    <s v="Meat"/>
    <x v="0"/>
    <x v="1"/>
    <s v="North America"/>
    <x v="0"/>
    <x v="1"/>
    <s v="kg"/>
    <n v="4812832571.0769234"/>
    <s v="JBSChicken"/>
    <x v="0"/>
  </r>
  <r>
    <s v="Meat"/>
    <x v="0"/>
    <x v="1"/>
    <s v="Latin America and the Caribbean"/>
    <x v="0"/>
    <x v="1"/>
    <s v="kg"/>
    <n v="3488313816.0000005"/>
    <s v="JBSChicken"/>
    <x v="0"/>
  </r>
  <r>
    <s v="Meat"/>
    <x v="0"/>
    <x v="1"/>
    <s v="Western Europe"/>
    <x v="0"/>
    <x v="1"/>
    <s v="kg"/>
    <n v="918741798.15384626"/>
    <s v="JBSChicken"/>
    <x v="0"/>
  </r>
  <r>
    <s v="Meat"/>
    <x v="3"/>
    <x v="1"/>
    <s v="North America"/>
    <x v="0"/>
    <x v="1"/>
    <s v="kg"/>
    <n v="4628074645.1612902"/>
    <s v="TysonChicken"/>
    <x v="0"/>
  </r>
  <r>
    <s v="Meat"/>
    <x v="3"/>
    <x v="1"/>
    <s v="East Asia and Southeast Asia"/>
    <x v="0"/>
    <x v="1"/>
    <s v="kg"/>
    <n v="394705161.2903226"/>
    <s v="TysonChicken"/>
    <x v="0"/>
  </r>
  <r>
    <s v="Meat"/>
    <x v="13"/>
    <x v="1"/>
    <s v="Latin America and the Caribbean"/>
    <x v="0"/>
    <x v="1"/>
    <s v="kg"/>
    <n v="3981999632.0000005"/>
    <s v="BRFChicken"/>
    <x v="0"/>
  </r>
  <r>
    <s v="Meat"/>
    <x v="14"/>
    <x v="1"/>
    <s v="East Asia and Southeast Asia"/>
    <x v="0"/>
    <x v="1"/>
    <s v="kg"/>
    <n v="2235870000"/>
    <s v="Wen's Food GroupChicken"/>
    <x v="0"/>
  </r>
  <r>
    <s v="Meat"/>
    <x v="2"/>
    <x v="1"/>
    <s v="North America"/>
    <x v="0"/>
    <x v="1"/>
    <s v="kg"/>
    <n v="1430052000"/>
    <s v="CargillChicken"/>
    <x v="0"/>
  </r>
  <r>
    <s v="Meat"/>
    <x v="2"/>
    <x v="1"/>
    <s v="Latin America and the Caribbean"/>
    <x v="0"/>
    <x v="1"/>
    <s v="kg"/>
    <n v="664430000"/>
    <s v="CargillChicken"/>
    <x v="0"/>
  </r>
  <r>
    <s v="Meat"/>
    <x v="2"/>
    <x v="1"/>
    <s v="East Asia and Southeast Asia"/>
    <x v="0"/>
    <x v="1"/>
    <s v="kg"/>
    <n v="340200000"/>
    <s v="CargillChicken"/>
    <x v="0"/>
  </r>
  <r>
    <s v="Meat"/>
    <x v="2"/>
    <x v="1"/>
    <s v="Western Europe"/>
    <x v="0"/>
    <x v="1"/>
    <s v="kg"/>
    <n v="335520000"/>
    <s v="CargillChicken"/>
    <x v="0"/>
  </r>
  <r>
    <s v="Meat"/>
    <x v="15"/>
    <x v="1"/>
    <s v="East Asia and Southeast Asia"/>
    <x v="0"/>
    <x v="1"/>
    <s v="kg"/>
    <n v="1854090000"/>
    <s v="JapfaChicken"/>
    <x v="0"/>
  </r>
  <r>
    <s v="Meat"/>
    <x v="16"/>
    <x v="1"/>
    <s v="East Asia and Southeast Asia"/>
    <x v="0"/>
    <x v="1"/>
    <s v="kg"/>
    <n v="1530900000"/>
    <s v="Wellhope AgritechChicken"/>
    <x v="0"/>
  </r>
  <r>
    <s v="Meat"/>
    <x v="17"/>
    <x v="1"/>
    <s v="East Asia and Southeast Asia"/>
    <x v="0"/>
    <x v="1"/>
    <s v="kg"/>
    <n v="1294650000"/>
    <s v="Charoen PokphandChicken"/>
    <x v="0"/>
  </r>
  <r>
    <s v="Meat"/>
    <x v="17"/>
    <x v="1"/>
    <s v="Russian Federation"/>
    <x v="0"/>
    <x v="1"/>
    <s v="kg"/>
    <n v="145300000"/>
    <s v="Charoen PokphandChicken"/>
    <x v="0"/>
  </r>
  <r>
    <s v="Meat"/>
    <x v="18"/>
    <x v="1"/>
    <s v="East Asia and Southeast Asia"/>
    <x v="0"/>
    <x v="1"/>
    <s v="kg"/>
    <n v="1285200000"/>
    <s v="Fuijan Sunner DevelopmentChicken"/>
    <x v="0"/>
  </r>
  <r>
    <s v="Meat"/>
    <x v="19"/>
    <x v="1"/>
    <s v="North America"/>
    <x v="0"/>
    <x v="1"/>
    <s v="kg"/>
    <n v="1788900000"/>
    <s v="Koch FoodsChicken"/>
    <x v="0"/>
  </r>
  <r>
    <s v="Meat"/>
    <x v="20"/>
    <x v="1"/>
    <s v="Near East and North Africa"/>
    <x v="0"/>
    <x v="1"/>
    <s v="kg"/>
    <n v="1238314000"/>
    <s v="Arab Company for Livestock Development (ACOLID)Chicken"/>
    <x v="0"/>
  </r>
  <r>
    <s v="Meat"/>
    <x v="21"/>
    <x v="1"/>
    <s v="East Asia and Southeast Asia"/>
    <x v="0"/>
    <x v="1"/>
    <s v="kg"/>
    <n v="1243204200"/>
    <s v="New Hope GroupChicken"/>
    <x v="0"/>
  </r>
  <r>
    <s v="Meat"/>
    <x v="22"/>
    <x v="1"/>
    <s v="Latin America and the Caribbean"/>
    <x v="0"/>
    <x v="1"/>
    <s v="kg"/>
    <n v="1247350000"/>
    <s v="Industrias BachocoChicken"/>
    <x v="0"/>
  </r>
  <r>
    <s v="Meat"/>
    <x v="22"/>
    <x v="1"/>
    <s v="North America"/>
    <x v="0"/>
    <x v="1"/>
    <s v="kg"/>
    <n v="360450000"/>
    <s v="Industrias BachocoChicken"/>
    <x v="0"/>
  </r>
  <r>
    <s v="Meat"/>
    <x v="23"/>
    <x v="1"/>
    <s v="North America"/>
    <x v="0"/>
    <x v="1"/>
    <s v="kg"/>
    <n v="1642050000"/>
    <s v="Perdue FarmsChicken"/>
    <x v="0"/>
  </r>
  <r>
    <s v="Meat"/>
    <x v="24"/>
    <x v="1"/>
    <s v="North America"/>
    <x v="0"/>
    <x v="1"/>
    <s v="kg"/>
    <n v="1430052000"/>
    <s v="Continental Grain CompanyChicken"/>
    <x v="0"/>
  </r>
  <r>
    <s v="Meat"/>
    <x v="25"/>
    <x v="1"/>
    <s v="Eastern Europe"/>
    <x v="0"/>
    <x v="1"/>
    <s v="kg"/>
    <n v="960191387.63999999"/>
    <s v="MHPChicken"/>
    <x v="1"/>
  </r>
  <r>
    <s v="Meat"/>
    <x v="26"/>
    <x v="1"/>
    <s v="East Asia and Southeast Asia"/>
    <x v="0"/>
    <x v="1"/>
    <s v="kg"/>
    <n v="395640000"/>
    <s v="WH GroupChicken"/>
    <x v="0"/>
  </r>
  <r>
    <s v="Meat"/>
    <x v="26"/>
    <x v="1"/>
    <s v="Eastern Europe"/>
    <x v="0"/>
    <x v="1"/>
    <s v="kg"/>
    <n v="229220000"/>
    <s v="WH GroupChicken"/>
    <x v="0"/>
  </r>
  <r>
    <s v="Meat"/>
    <x v="27"/>
    <x v="1"/>
    <s v="Latin America and the Caribbean"/>
    <x v="0"/>
    <x v="1"/>
    <s v="kg"/>
    <n v="792376000.00000012"/>
    <s v="Aurora AlimentosChicken"/>
    <x v="0"/>
  </r>
  <r>
    <s v="Meat"/>
    <x v="26"/>
    <x v="2"/>
    <s v="North America"/>
    <x v="0"/>
    <x v="1"/>
    <s v="kg"/>
    <n v="3419006305.0739722"/>
    <s v="WH GroupPigs"/>
    <x v="0"/>
  </r>
  <r>
    <s v="Meat"/>
    <x v="26"/>
    <x v="2"/>
    <s v="East Asia and Southeast Asia"/>
    <x v="0"/>
    <x v="1"/>
    <s v="kg"/>
    <n v="1489107110.3305023"/>
    <s v="WH GroupPigs"/>
    <x v="0"/>
  </r>
  <r>
    <s v="Meat"/>
    <x v="26"/>
    <x v="2"/>
    <s v="Eastern Europe"/>
    <x v="0"/>
    <x v="1"/>
    <s v="kg"/>
    <n v="726226277.89776635"/>
    <s v="WH GroupPigs"/>
    <x v="0"/>
  </r>
  <r>
    <s v="Meat"/>
    <x v="0"/>
    <x v="2"/>
    <s v="North America"/>
    <x v="0"/>
    <x v="1"/>
    <s v="kg"/>
    <n v="3087358080"/>
    <s v="JBSPigs"/>
    <x v="0"/>
  </r>
  <r>
    <s v="Meat"/>
    <x v="0"/>
    <x v="2"/>
    <s v="Latin America and the Caribbean"/>
    <x v="0"/>
    <x v="1"/>
    <s v="kg"/>
    <n v="1013560320"/>
    <s v="JBSPigs"/>
    <x v="0"/>
  </r>
  <r>
    <s v="Meat"/>
    <x v="0"/>
    <x v="2"/>
    <s v="Oceania"/>
    <x v="0"/>
    <x v="1"/>
    <s v="kg"/>
    <n v="225609945.59999999"/>
    <s v="JBSPigs"/>
    <x v="0"/>
  </r>
  <r>
    <s v="Meat"/>
    <x v="0"/>
    <x v="2"/>
    <s v="Western Europe"/>
    <x v="0"/>
    <x v="1"/>
    <s v="kg"/>
    <n v="236182240.80000001"/>
    <s v="JBSPigs"/>
    <x v="0"/>
  </r>
  <r>
    <s v="Meat"/>
    <x v="3"/>
    <x v="2"/>
    <s v="North America"/>
    <x v="0"/>
    <x v="1"/>
    <s v="kg"/>
    <n v="2365927200"/>
    <s v="TysonPigs"/>
    <x v="0"/>
  </r>
  <r>
    <s v="Meat"/>
    <x v="11"/>
    <x v="2"/>
    <s v="Western Europe"/>
    <x v="0"/>
    <x v="1"/>
    <s v="kg"/>
    <n v="2063640000"/>
    <s v="Tönnies GroupPigs"/>
    <x v="0"/>
  </r>
  <r>
    <s v="Meat"/>
    <x v="8"/>
    <x v="2"/>
    <s v="Western Europe"/>
    <x v="0"/>
    <x v="1"/>
    <s v="kg"/>
    <n v="1694393440"/>
    <s v="Danish CrownPigs"/>
    <x v="0"/>
  </r>
  <r>
    <s v="Meat"/>
    <x v="8"/>
    <x v="2"/>
    <s v="Eastern Europe"/>
    <x v="0"/>
    <x v="1"/>
    <s v="kg"/>
    <n v="147338560"/>
    <s v="Danish CrownPigs"/>
    <x v="0"/>
  </r>
  <r>
    <s v="Meat"/>
    <x v="7"/>
    <x v="2"/>
    <s v="Western Europe"/>
    <x v="0"/>
    <x v="1"/>
    <s v="kg"/>
    <n v="1396014876"/>
    <s v="Vion Food GroupPigs"/>
    <x v="0"/>
  </r>
  <r>
    <s v="Meat"/>
    <x v="28"/>
    <x v="2"/>
    <s v="East Asia and Southeast Asia"/>
    <x v="0"/>
    <x v="1"/>
    <s v="kg"/>
    <n v="1498380000"/>
    <s v="Muyuan FoodstuffPigs"/>
    <x v="0"/>
  </r>
  <r>
    <s v="Meat"/>
    <x v="13"/>
    <x v="2"/>
    <s v="Latin America and the Caribbean"/>
    <x v="0"/>
    <x v="1"/>
    <s v="kg"/>
    <n v="1108548480"/>
    <s v="BRFPigs"/>
    <x v="0"/>
  </r>
  <r>
    <s v="Meat"/>
    <x v="29"/>
    <x v="2"/>
    <s v="Western Europe"/>
    <x v="0"/>
    <x v="1"/>
    <s v="kg"/>
    <n v="986666666.66666663"/>
    <s v="Grupo VallPigs"/>
    <x v="0"/>
  </r>
  <r>
    <s v="Meat"/>
    <x v="30"/>
    <x v="2"/>
    <s v="East Asia and Southeast Asia"/>
    <x v="0"/>
    <x v="1"/>
    <s v="kg"/>
    <n v="954850000"/>
    <s v="Zhengbang GroupPigs"/>
    <x v="0"/>
  </r>
  <r>
    <s v="Meat"/>
    <x v="5"/>
    <x v="2"/>
    <s v="Western Europe"/>
    <x v="0"/>
    <x v="1"/>
    <s v="kg"/>
    <n v="972307692.30769241"/>
    <s v="BigardPigs"/>
    <x v="0"/>
  </r>
  <r>
    <s v="Meat"/>
    <x v="27"/>
    <x v="2"/>
    <s v="Latin America and the Caribbean"/>
    <x v="0"/>
    <x v="1"/>
    <s v="kg"/>
    <n v="839500000"/>
    <s v="Aurora AlimentosPigs"/>
    <x v="0"/>
  </r>
  <r>
    <s v="Meat"/>
    <x v="17"/>
    <x v="2"/>
    <s v="North America"/>
    <x v="0"/>
    <x v="1"/>
    <s v="kg"/>
    <n v="437000000"/>
    <s v="Charoen PokphandPigs"/>
    <x v="0"/>
  </r>
  <r>
    <s v="Meat"/>
    <x v="17"/>
    <x v="2"/>
    <s v="Russian Federation"/>
    <x v="0"/>
    <x v="1"/>
    <s v="kg"/>
    <n v="263400000"/>
    <s v="Charoen PokphandPigs"/>
    <x v="0"/>
  </r>
  <r>
    <s v="Meat"/>
    <x v="17"/>
    <x v="2"/>
    <s v="East Asia and Southeast Asia"/>
    <x v="0"/>
    <x v="1"/>
    <s v="kg"/>
    <n v="127690000"/>
    <s v="Charoen PokphandPigs"/>
    <x v="0"/>
  </r>
  <r>
    <s v="Meat"/>
    <x v="10"/>
    <x v="2"/>
    <s v="Western Europe"/>
    <x v="0"/>
    <x v="1"/>
    <s v="kg"/>
    <n v="765600000"/>
    <s v="WestfleischPigs"/>
    <x v="0"/>
  </r>
  <r>
    <s v="Meat"/>
    <x v="31"/>
    <x v="2"/>
    <s v="Western Europe"/>
    <x v="0"/>
    <x v="1"/>
    <s v="kg"/>
    <n v="742400000"/>
    <s v="Grupo JorgesPigs"/>
    <x v="0"/>
  </r>
  <r>
    <s v="Meat"/>
    <x v="32"/>
    <x v="2"/>
    <s v="North America"/>
    <x v="0"/>
    <x v="1"/>
    <s v="kg"/>
    <n v="690000000"/>
    <s v="SeaboardPigs"/>
    <x v="1"/>
  </r>
  <r>
    <s v="Meat"/>
    <x v="33"/>
    <x v="2"/>
    <s v="East Asia and Southeast Asia"/>
    <x v="0"/>
    <x v="1"/>
    <s v="kg"/>
    <n v="587600000"/>
    <s v="COFCO GroupPigs"/>
    <x v="1"/>
  </r>
  <r>
    <s v="Meat"/>
    <x v="34"/>
    <x v="2"/>
    <s v="North America"/>
    <x v="0"/>
    <x v="1"/>
    <s v="kg"/>
    <n v="598000000"/>
    <s v="Triumph FoodsPigs"/>
    <x v="1"/>
  </r>
  <r>
    <s v="Meat"/>
    <x v="35"/>
    <x v="2"/>
    <s v="Western Europe"/>
    <x v="0"/>
    <x v="1"/>
    <s v="kg"/>
    <n v="498800000"/>
    <s v="Cooperl Arc AtlantiquePigs"/>
    <x v="1"/>
  </r>
  <r>
    <s v="Meat"/>
    <x v="21"/>
    <x v="2"/>
    <s v="East Asia and Southeast Asia"/>
    <x v="0"/>
    <x v="1"/>
    <s v="kg"/>
    <n v="447480000"/>
    <s v="New Hope GroupPigs"/>
    <x v="0"/>
  </r>
  <r>
    <s v="Meat"/>
    <x v="14"/>
    <x v="2"/>
    <s v="East Asia and Southeast Asia"/>
    <x v="0"/>
    <x v="1"/>
    <s v="kg"/>
    <n v="433920000"/>
    <s v="Wen's Food GroupPigs"/>
    <x v="0"/>
  </r>
  <r>
    <s v="Meat"/>
    <x v="36"/>
    <x v="2"/>
    <s v="North America"/>
    <x v="0"/>
    <x v="1"/>
    <s v="kg"/>
    <n v="388976000"/>
    <s v="Clemens Food GroupPigs"/>
    <x v="1"/>
  </r>
  <r>
    <s v="Meat"/>
    <x v="6"/>
    <x v="2"/>
    <s v="Western Europe"/>
    <x v="0"/>
    <x v="1"/>
    <s v="kg"/>
    <n v="82051282.051282048"/>
    <s v="Gruppo CremoniniPigs"/>
    <x v="0"/>
  </r>
  <r>
    <s v="Meat"/>
    <x v="0"/>
    <x v="0"/>
    <s v="Latin America and the Caribbean"/>
    <x v="0"/>
    <x v="2"/>
    <s v="kg"/>
    <n v="2244594726.0479164"/>
    <s v="JBSCattle"/>
    <x v="0"/>
  </r>
  <r>
    <s v="Meat"/>
    <x v="0"/>
    <x v="0"/>
    <s v="North America"/>
    <x v="0"/>
    <x v="2"/>
    <s v="kg"/>
    <n v="3170579164.4344997"/>
    <s v="JBSCattle"/>
    <x v="0"/>
  </r>
  <r>
    <s v="Meat"/>
    <x v="0"/>
    <x v="0"/>
    <s v="Oceania"/>
    <x v="0"/>
    <x v="2"/>
    <s v="kg"/>
    <n v="545788718.32333338"/>
    <s v="JBSCattle"/>
    <x v="0"/>
  </r>
  <r>
    <s v="Meat"/>
    <x v="1"/>
    <x v="0"/>
    <s v="Latin America and the Caribbean"/>
    <x v="0"/>
    <x v="2"/>
    <s v="kg"/>
    <n v="924501823.1222223"/>
    <s v="MarfrigCattle"/>
    <x v="0"/>
  </r>
  <r>
    <s v="Meat"/>
    <x v="1"/>
    <x v="0"/>
    <s v="North America"/>
    <x v="0"/>
    <x v="2"/>
    <s v="kg"/>
    <n v="1041669304.965185"/>
    <s v="MarfrigCattle"/>
    <x v="0"/>
  </r>
  <r>
    <s v="Meat"/>
    <x v="2"/>
    <x v="0"/>
    <s v="North America"/>
    <x v="0"/>
    <x v="2"/>
    <s v="kg"/>
    <n v="2477406944.4444442"/>
    <s v="CargillCattle"/>
    <x v="0"/>
  </r>
  <r>
    <s v="Meat"/>
    <x v="2"/>
    <x v="0"/>
    <s v="Oceania"/>
    <x v="0"/>
    <x v="2"/>
    <s v="kg"/>
    <n v="155187500"/>
    <s v="CargillCattle"/>
    <x v="0"/>
  </r>
  <r>
    <s v="Meat"/>
    <x v="3"/>
    <x v="0"/>
    <s v="North America"/>
    <x v="0"/>
    <x v="2"/>
    <s v="kg"/>
    <n v="2092554415.4563491"/>
    <s v="TysonCattle"/>
    <x v="0"/>
  </r>
  <r>
    <s v="Meat"/>
    <x v="3"/>
    <x v="0"/>
    <s v="Oceania"/>
    <x v="0"/>
    <x v="2"/>
    <s v="kg"/>
    <n v="94108655.95238094"/>
    <s v="TysonCattle"/>
    <x v="0"/>
  </r>
  <r>
    <s v="Meat"/>
    <x v="4"/>
    <x v="0"/>
    <s v="Latin America and the Caribbean"/>
    <x v="0"/>
    <x v="2"/>
    <s v="kg"/>
    <n v="943189595.83333325"/>
    <s v="MinervaCattle"/>
    <x v="0"/>
  </r>
  <r>
    <s v="Meat"/>
    <x v="5"/>
    <x v="0"/>
    <s v="Western Europe"/>
    <x v="0"/>
    <x v="2"/>
    <s v="kg"/>
    <n v="606720000.00000012"/>
    <s v="BigardCattle"/>
    <x v="0"/>
  </r>
  <r>
    <s v="Meat"/>
    <x v="6"/>
    <x v="0"/>
    <s v="Western Europe"/>
    <x v="0"/>
    <x v="2"/>
    <s v="kg"/>
    <n v="585668000"/>
    <s v="Gruppo CremoniniCattle"/>
    <x v="0"/>
  </r>
  <r>
    <s v="Meat"/>
    <x v="7"/>
    <x v="0"/>
    <s v="Western Europe"/>
    <x v="0"/>
    <x v="2"/>
    <s v="kg"/>
    <n v="240566625.07499999"/>
    <s v="Vion Food GroupCattle"/>
    <x v="0"/>
  </r>
  <r>
    <s v="Meat"/>
    <x v="8"/>
    <x v="0"/>
    <s v="Western Europe"/>
    <x v="0"/>
    <x v="2"/>
    <s v="kg"/>
    <n v="239401350"/>
    <s v="Danish CrownCattle"/>
    <x v="0"/>
  </r>
  <r>
    <s v="Meat"/>
    <x v="9"/>
    <x v="0"/>
    <s v="Oceania"/>
    <x v="0"/>
    <x v="2"/>
    <s v="kg"/>
    <n v="155187500"/>
    <s v="Teys Cattle"/>
    <x v="0"/>
  </r>
  <r>
    <s v="Meat"/>
    <x v="10"/>
    <x v="0"/>
    <s v="Western Europe"/>
    <x v="0"/>
    <x v="2"/>
    <s v="kg"/>
    <n v="119637840"/>
    <s v="WestfleischCattle"/>
    <x v="0"/>
  </r>
  <r>
    <s v="Meat"/>
    <x v="11"/>
    <x v="0"/>
    <s v="Western Europe"/>
    <x v="0"/>
    <x v="2"/>
    <s v="kg"/>
    <n v="114359700"/>
    <s v="Tönnies GroupCattle"/>
    <x v="0"/>
  </r>
  <r>
    <s v="Meat"/>
    <x v="12"/>
    <x v="0"/>
    <s v="Oceania"/>
    <x v="0"/>
    <x v="2"/>
    <s v="kg"/>
    <n v="69701741.416666657"/>
    <s v="NH FoodsCattle"/>
    <x v="1"/>
  </r>
  <r>
    <s v="Meat"/>
    <x v="0"/>
    <x v="1"/>
    <s v="North America"/>
    <x v="0"/>
    <x v="2"/>
    <s v="kg"/>
    <n v="3272726148.3323078"/>
    <s v="JBSChicken"/>
    <x v="0"/>
  </r>
  <r>
    <s v="Meat"/>
    <x v="0"/>
    <x v="1"/>
    <s v="Latin America and the Caribbean"/>
    <x v="0"/>
    <x v="2"/>
    <s v="kg"/>
    <n v="3069716158.0800004"/>
    <s v="JBSChicken"/>
    <x v="0"/>
  </r>
  <r>
    <s v="Meat"/>
    <x v="0"/>
    <x v="1"/>
    <s v="Western Europe"/>
    <x v="0"/>
    <x v="2"/>
    <s v="kg"/>
    <n v="615557004.76307702"/>
    <s v="JBSChicken"/>
    <x v="0"/>
  </r>
  <r>
    <s v="Meat"/>
    <x v="3"/>
    <x v="1"/>
    <s v="North America"/>
    <x v="0"/>
    <x v="2"/>
    <s v="kg"/>
    <n v="3147090758.7096772"/>
    <s v="TysonChicken"/>
    <x v="0"/>
  </r>
  <r>
    <s v="Meat"/>
    <x v="3"/>
    <x v="1"/>
    <s v="East Asia and Southeast Asia"/>
    <x v="0"/>
    <x v="2"/>
    <s v="kg"/>
    <n v="248664251.61290324"/>
    <s v="TysonChicken"/>
    <x v="0"/>
  </r>
  <r>
    <s v="Meat"/>
    <x v="13"/>
    <x v="1"/>
    <s v="Latin America and the Caribbean"/>
    <x v="0"/>
    <x v="2"/>
    <s v="kg"/>
    <n v="3504159676.1600008"/>
    <s v="BRFChicken"/>
    <x v="0"/>
  </r>
  <r>
    <s v="Meat"/>
    <x v="14"/>
    <x v="1"/>
    <s v="East Asia and Southeast Asia"/>
    <x v="0"/>
    <x v="2"/>
    <s v="kg"/>
    <n v="1408598100"/>
    <s v="Wen's Food GroupChicken"/>
    <x v="0"/>
  </r>
  <r>
    <s v="Meat"/>
    <x v="2"/>
    <x v="1"/>
    <s v="North America"/>
    <x v="0"/>
    <x v="2"/>
    <s v="kg"/>
    <n v="972435360"/>
    <s v="CargillChicken"/>
    <x v="0"/>
  </r>
  <r>
    <s v="Meat"/>
    <x v="2"/>
    <x v="1"/>
    <s v="Latin America and the Caribbean"/>
    <x v="0"/>
    <x v="2"/>
    <s v="kg"/>
    <n v="584698400"/>
    <s v="CargillChicken"/>
    <x v="0"/>
  </r>
  <r>
    <s v="Meat"/>
    <x v="2"/>
    <x v="1"/>
    <s v="East Asia and Southeast Asia"/>
    <x v="0"/>
    <x v="2"/>
    <s v="kg"/>
    <n v="214326000"/>
    <s v="CargillChicken"/>
    <x v="0"/>
  </r>
  <r>
    <s v="Meat"/>
    <x v="2"/>
    <x v="1"/>
    <s v="Western Europe"/>
    <x v="0"/>
    <x v="2"/>
    <s v="kg"/>
    <n v="224798400"/>
    <s v="CargillChicken"/>
    <x v="0"/>
  </r>
  <r>
    <s v="Meat"/>
    <x v="15"/>
    <x v="1"/>
    <s v="East Asia and Southeast Asia"/>
    <x v="0"/>
    <x v="2"/>
    <s v="kg"/>
    <n v="1168076700"/>
    <s v="JapfaChicken"/>
    <x v="0"/>
  </r>
  <r>
    <s v="Meat"/>
    <x v="16"/>
    <x v="1"/>
    <s v="East Asia and Southeast Asia"/>
    <x v="0"/>
    <x v="2"/>
    <s v="kg"/>
    <n v="964467000"/>
    <s v="Wellhope AgritechChicken"/>
    <x v="0"/>
  </r>
  <r>
    <s v="Meat"/>
    <x v="17"/>
    <x v="1"/>
    <s v="East Asia and Southeast Asia"/>
    <x v="0"/>
    <x v="2"/>
    <s v="kg"/>
    <n v="815629500"/>
    <s v="Charoen PokphandChicken"/>
    <x v="0"/>
  </r>
  <r>
    <s v="Meat"/>
    <x v="17"/>
    <x v="1"/>
    <s v="Russian Federation"/>
    <x v="0"/>
    <x v="2"/>
    <s v="kg"/>
    <n v="101710000"/>
    <s v="Charoen PokphandChicken"/>
    <x v="0"/>
  </r>
  <r>
    <s v="Meat"/>
    <x v="18"/>
    <x v="1"/>
    <s v="East Asia and Southeast Asia"/>
    <x v="0"/>
    <x v="2"/>
    <s v="kg"/>
    <n v="809676000"/>
    <s v="Fuijan Sunner DevelopmentChicken"/>
    <x v="0"/>
  </r>
  <r>
    <s v="Meat"/>
    <x v="19"/>
    <x v="1"/>
    <s v="North America"/>
    <x v="0"/>
    <x v="2"/>
    <s v="kg"/>
    <n v="1216452000"/>
    <s v="Koch FoodsChicken"/>
    <x v="0"/>
  </r>
  <r>
    <s v="Meat"/>
    <x v="20"/>
    <x v="1"/>
    <s v="Near East and North Africa"/>
    <x v="0"/>
    <x v="2"/>
    <s v="kg"/>
    <n v="829670380"/>
    <s v="Arab Company for Livestock Development (ACOLID)Chicken"/>
    <x v="0"/>
  </r>
  <r>
    <s v="Meat"/>
    <x v="21"/>
    <x v="1"/>
    <s v="East Asia and Southeast Asia"/>
    <x v="0"/>
    <x v="2"/>
    <s v="kg"/>
    <n v="783218646"/>
    <s v="New Hope GroupChicken"/>
    <x v="0"/>
  </r>
  <r>
    <s v="Meat"/>
    <x v="22"/>
    <x v="1"/>
    <s v="Latin America and the Caribbean"/>
    <x v="0"/>
    <x v="2"/>
    <s v="kg"/>
    <n v="1097668000"/>
    <s v="Industrias BachocoChicken"/>
    <x v="0"/>
  </r>
  <r>
    <s v="Meat"/>
    <x v="22"/>
    <x v="1"/>
    <s v="North America"/>
    <x v="0"/>
    <x v="2"/>
    <s v="kg"/>
    <n v="245106000"/>
    <s v="Industrias BachocoChicken"/>
    <x v="0"/>
  </r>
  <r>
    <s v="Meat"/>
    <x v="23"/>
    <x v="1"/>
    <s v="North America"/>
    <x v="0"/>
    <x v="2"/>
    <s v="kg"/>
    <n v="1116594000"/>
    <s v="Perdue FarmsChicken"/>
    <x v="0"/>
  </r>
  <r>
    <s v="Meat"/>
    <x v="24"/>
    <x v="1"/>
    <s v="North America"/>
    <x v="0"/>
    <x v="2"/>
    <s v="kg"/>
    <n v="972435360"/>
    <s v="Continental Grain CompanyChicken"/>
    <x v="0"/>
  </r>
  <r>
    <s v="Meat"/>
    <x v="25"/>
    <x v="1"/>
    <s v="Eastern Europe"/>
    <x v="0"/>
    <x v="2"/>
    <s v="kg"/>
    <n v="672133971.34799993"/>
    <s v="MHPChicken"/>
    <x v="1"/>
  </r>
  <r>
    <s v="Meat"/>
    <x v="26"/>
    <x v="1"/>
    <s v="East Asia and Southeast Asia"/>
    <x v="0"/>
    <x v="2"/>
    <s v="kg"/>
    <n v="249253200"/>
    <s v="WH GroupChicken"/>
    <x v="0"/>
  </r>
  <r>
    <s v="Meat"/>
    <x v="26"/>
    <x v="1"/>
    <s v="Eastern Europe"/>
    <x v="0"/>
    <x v="2"/>
    <s v="kg"/>
    <n v="160454000"/>
    <s v="WH GroupChicken"/>
    <x v="0"/>
  </r>
  <r>
    <s v="Meat"/>
    <x v="27"/>
    <x v="1"/>
    <s v="Latin America and the Caribbean"/>
    <x v="0"/>
    <x v="2"/>
    <s v="kg"/>
    <n v="697290880.00000012"/>
    <s v="Aurora AlimentosChicken"/>
    <x v="0"/>
  </r>
  <r>
    <s v="Meat"/>
    <x v="26"/>
    <x v="2"/>
    <s v="North America"/>
    <x v="0"/>
    <x v="2"/>
    <s v="kg"/>
    <n v="2564254728.805479"/>
    <s v="WH GroupPigs"/>
    <x v="0"/>
  </r>
  <r>
    <s v="Meat"/>
    <x v="26"/>
    <x v="2"/>
    <s v="East Asia and Southeast Asia"/>
    <x v="0"/>
    <x v="2"/>
    <s v="kg"/>
    <n v="1116830332.7478766"/>
    <s v="WH GroupPigs"/>
    <x v="0"/>
  </r>
  <r>
    <s v="Meat"/>
    <x v="26"/>
    <x v="2"/>
    <s v="Eastern Europe"/>
    <x v="0"/>
    <x v="2"/>
    <s v="kg"/>
    <n v="544669708.4233247"/>
    <s v="WH GroupPigs"/>
    <x v="0"/>
  </r>
  <r>
    <s v="Meat"/>
    <x v="0"/>
    <x v="2"/>
    <s v="North America"/>
    <x v="0"/>
    <x v="2"/>
    <s v="kg"/>
    <n v="2315518560"/>
    <s v="JBSPigs"/>
    <x v="0"/>
  </r>
  <r>
    <s v="Meat"/>
    <x v="0"/>
    <x v="2"/>
    <s v="Latin America and the Caribbean"/>
    <x v="0"/>
    <x v="2"/>
    <s v="kg"/>
    <n v="760170240"/>
    <s v="JBSPigs"/>
    <x v="0"/>
  </r>
  <r>
    <s v="Meat"/>
    <x v="0"/>
    <x v="2"/>
    <s v="Oceania"/>
    <x v="0"/>
    <x v="2"/>
    <s v="kg"/>
    <n v="169207459.19999999"/>
    <s v="JBSPigs"/>
    <x v="0"/>
  </r>
  <r>
    <s v="Meat"/>
    <x v="0"/>
    <x v="2"/>
    <s v="Western Europe"/>
    <x v="0"/>
    <x v="2"/>
    <s v="kg"/>
    <n v="177136680.59999999"/>
    <s v="JBSPigs"/>
    <x v="0"/>
  </r>
  <r>
    <s v="Meat"/>
    <x v="3"/>
    <x v="2"/>
    <s v="North America"/>
    <x v="0"/>
    <x v="2"/>
    <s v="kg"/>
    <n v="1774445400"/>
    <s v="TysonPigs"/>
    <x v="0"/>
  </r>
  <r>
    <s v="Meat"/>
    <x v="11"/>
    <x v="2"/>
    <s v="Western Europe"/>
    <x v="0"/>
    <x v="2"/>
    <s v="kg"/>
    <n v="1547730000"/>
    <s v="Tönnies GroupPigs"/>
    <x v="0"/>
  </r>
  <r>
    <s v="Meat"/>
    <x v="8"/>
    <x v="2"/>
    <s v="Western Europe"/>
    <x v="0"/>
    <x v="2"/>
    <s v="kg"/>
    <n v="1270795080"/>
    <s v="Danish CrownPigs"/>
    <x v="0"/>
  </r>
  <r>
    <s v="Meat"/>
    <x v="8"/>
    <x v="2"/>
    <s v="Eastern Europe"/>
    <x v="0"/>
    <x v="2"/>
    <s v="kg"/>
    <n v="110503920"/>
    <s v="Danish CrownPigs"/>
    <x v="0"/>
  </r>
  <r>
    <s v="Meat"/>
    <x v="7"/>
    <x v="2"/>
    <s v="Western Europe"/>
    <x v="0"/>
    <x v="2"/>
    <s v="kg"/>
    <n v="1047011157"/>
    <s v="Vion Food GroupPigs"/>
    <x v="0"/>
  </r>
  <r>
    <s v="Meat"/>
    <x v="28"/>
    <x v="2"/>
    <s v="East Asia and Southeast Asia"/>
    <x v="0"/>
    <x v="2"/>
    <s v="kg"/>
    <n v="1123785000"/>
    <s v="Muyuan FoodstuffPigs"/>
    <x v="0"/>
  </r>
  <r>
    <s v="Meat"/>
    <x v="13"/>
    <x v="2"/>
    <s v="Latin America and the Caribbean"/>
    <x v="0"/>
    <x v="2"/>
    <s v="kg"/>
    <n v="831411360"/>
    <s v="BRFPigs"/>
    <x v="0"/>
  </r>
  <r>
    <s v="Meat"/>
    <x v="29"/>
    <x v="2"/>
    <s v="Western Europe"/>
    <x v="0"/>
    <x v="2"/>
    <s v="kg"/>
    <n v="740000000"/>
    <s v="Grupo VallPigs"/>
    <x v="0"/>
  </r>
  <r>
    <s v="Meat"/>
    <x v="30"/>
    <x v="2"/>
    <s v="East Asia and Southeast Asia"/>
    <x v="0"/>
    <x v="2"/>
    <s v="kg"/>
    <n v="716137500"/>
    <s v="Zhengbang GroupPigs"/>
    <x v="0"/>
  </r>
  <r>
    <s v="Meat"/>
    <x v="5"/>
    <x v="2"/>
    <s v="Western Europe"/>
    <x v="0"/>
    <x v="2"/>
    <s v="kg"/>
    <n v="729230769.2307694"/>
    <s v="BigardPigs"/>
    <x v="0"/>
  </r>
  <r>
    <s v="Meat"/>
    <x v="27"/>
    <x v="2"/>
    <s v="Latin America and the Caribbean"/>
    <x v="0"/>
    <x v="2"/>
    <s v="kg"/>
    <n v="629625000"/>
    <s v="Aurora AlimentosPigs"/>
    <x v="0"/>
  </r>
  <r>
    <s v="Meat"/>
    <x v="17"/>
    <x v="2"/>
    <s v="North America"/>
    <x v="0"/>
    <x v="2"/>
    <s v="kg"/>
    <n v="327750000"/>
    <s v="Charoen PokphandPigs"/>
    <x v="0"/>
  </r>
  <r>
    <s v="Meat"/>
    <x v="17"/>
    <x v="2"/>
    <s v="Russian Federation"/>
    <x v="0"/>
    <x v="2"/>
    <s v="kg"/>
    <n v="197550000"/>
    <s v="Charoen PokphandPigs"/>
    <x v="0"/>
  </r>
  <r>
    <s v="Meat"/>
    <x v="17"/>
    <x v="2"/>
    <s v="East Asia and Southeast Asia"/>
    <x v="0"/>
    <x v="2"/>
    <s v="kg"/>
    <n v="95767500"/>
    <s v="Charoen PokphandPigs"/>
    <x v="0"/>
  </r>
  <r>
    <s v="Meat"/>
    <x v="10"/>
    <x v="2"/>
    <s v="Western Europe"/>
    <x v="0"/>
    <x v="2"/>
    <s v="kg"/>
    <n v="574200000"/>
    <s v="WestfleischPigs"/>
    <x v="0"/>
  </r>
  <r>
    <s v="Meat"/>
    <x v="31"/>
    <x v="2"/>
    <s v="Western Europe"/>
    <x v="0"/>
    <x v="2"/>
    <s v="kg"/>
    <n v="556800000"/>
    <s v="Grupo JorgesPigs"/>
    <x v="0"/>
  </r>
  <r>
    <s v="Meat"/>
    <x v="32"/>
    <x v="2"/>
    <s v="North America"/>
    <x v="0"/>
    <x v="2"/>
    <s v="kg"/>
    <n v="517500000"/>
    <s v="SeaboardPigs"/>
    <x v="1"/>
  </r>
  <r>
    <s v="Meat"/>
    <x v="33"/>
    <x v="2"/>
    <s v="East Asia and Southeast Asia"/>
    <x v="0"/>
    <x v="2"/>
    <s v="kg"/>
    <n v="440700000"/>
    <s v="COFCO GroupPigs"/>
    <x v="1"/>
  </r>
  <r>
    <s v="Meat"/>
    <x v="34"/>
    <x v="2"/>
    <s v="North America"/>
    <x v="0"/>
    <x v="2"/>
    <s v="kg"/>
    <n v="448500000"/>
    <s v="Triumph FoodsPigs"/>
    <x v="1"/>
  </r>
  <r>
    <s v="Meat"/>
    <x v="35"/>
    <x v="2"/>
    <s v="Western Europe"/>
    <x v="0"/>
    <x v="2"/>
    <s v="kg"/>
    <n v="374100000"/>
    <s v="Cooperl Arc AtlantiquePigs"/>
    <x v="1"/>
  </r>
  <r>
    <s v="Meat"/>
    <x v="21"/>
    <x v="2"/>
    <s v="East Asia and Southeast Asia"/>
    <x v="0"/>
    <x v="2"/>
    <s v="kg"/>
    <n v="335610000"/>
    <s v="New Hope GroupPigs"/>
    <x v="0"/>
  </r>
  <r>
    <s v="Meat"/>
    <x v="14"/>
    <x v="2"/>
    <s v="East Asia and Southeast Asia"/>
    <x v="0"/>
    <x v="2"/>
    <s v="kg"/>
    <n v="325440000"/>
    <s v="Wen's Food GroupPigs"/>
    <x v="0"/>
  </r>
  <r>
    <s v="Meat"/>
    <x v="36"/>
    <x v="2"/>
    <s v="North America"/>
    <x v="0"/>
    <x v="2"/>
    <s v="kg"/>
    <n v="291732000"/>
    <s v="Clemens Food GroupPigs"/>
    <x v="1"/>
  </r>
  <r>
    <s v="Meat"/>
    <x v="6"/>
    <x v="2"/>
    <s v="Western Europe"/>
    <x v="0"/>
    <x v="2"/>
    <s v="kg"/>
    <n v="61538461.538461536"/>
    <s v="Gruppo CremoniniPigs"/>
    <x v="0"/>
  </r>
  <r>
    <s v="Meat"/>
    <x v="0"/>
    <x v="0"/>
    <s v="Latin America and the Caribbean"/>
    <x v="0"/>
    <x v="3"/>
    <s v="kg"/>
    <n v="2607055207.7356539"/>
    <s v="JBSCattle"/>
    <x v="0"/>
  </r>
  <r>
    <s v="Meat"/>
    <x v="0"/>
    <x v="0"/>
    <s v="North America"/>
    <x v="0"/>
    <x v="3"/>
    <s v="kg"/>
    <n v="1243571605.6059759"/>
    <s v="JBSCattle"/>
    <x v="0"/>
  </r>
  <r>
    <s v="Meat"/>
    <x v="0"/>
    <x v="0"/>
    <s v="Oceania"/>
    <x v="0"/>
    <x v="3"/>
    <s v="kg"/>
    <n v="353145515.15217161"/>
    <s v="JBSCattle"/>
    <x v="0"/>
  </r>
  <r>
    <s v="Meat"/>
    <x v="1"/>
    <x v="0"/>
    <s v="Latin America and the Caribbean"/>
    <x v="0"/>
    <x v="3"/>
    <s v="kg"/>
    <n v="1073791747.1523294"/>
    <s v="MarfrigCattle"/>
    <x v="0"/>
  </r>
  <r>
    <s v="Meat"/>
    <x v="1"/>
    <x v="0"/>
    <s v="North America"/>
    <x v="0"/>
    <x v="3"/>
    <s v="kg"/>
    <n v="408565849.61412263"/>
    <s v="MarfrigCattle"/>
    <x v="0"/>
  </r>
  <r>
    <s v="Meat"/>
    <x v="2"/>
    <x v="0"/>
    <s v="North America"/>
    <x v="0"/>
    <x v="3"/>
    <s v="kg"/>
    <n v="971694057.09876537"/>
    <s v="CargillCattle"/>
    <x v="0"/>
  </r>
  <r>
    <s v="Meat"/>
    <x v="2"/>
    <x v="0"/>
    <s v="Oceania"/>
    <x v="0"/>
    <x v="3"/>
    <s v="kg"/>
    <n v="100412060.18518516"/>
    <s v="CargillCattle"/>
    <x v="0"/>
  </r>
  <r>
    <s v="Meat"/>
    <x v="3"/>
    <x v="0"/>
    <s v="North America"/>
    <x v="0"/>
    <x v="3"/>
    <s v="kg"/>
    <n v="820746342.95121253"/>
    <s v="TysonCattle"/>
    <x v="0"/>
  </r>
  <r>
    <s v="Meat"/>
    <x v="3"/>
    <x v="0"/>
    <s v="Oceania"/>
    <x v="0"/>
    <x v="3"/>
    <s v="kg"/>
    <n v="60891785.906966478"/>
    <s v="TysonCattle"/>
    <x v="0"/>
  </r>
  <r>
    <s v="Meat"/>
    <x v="4"/>
    <x v="0"/>
    <s v="Latin America and the Caribbean"/>
    <x v="0"/>
    <x v="3"/>
    <s v="kg"/>
    <n v="1095497249.0864198"/>
    <s v="MinervaCattle"/>
    <x v="0"/>
  </r>
  <r>
    <s v="Meat"/>
    <x v="5"/>
    <x v="0"/>
    <s v="Western Europe"/>
    <x v="0"/>
    <x v="3"/>
    <s v="kg"/>
    <n v="328977066.66666675"/>
    <s v="BigardCattle"/>
    <x v="0"/>
  </r>
  <r>
    <s v="Meat"/>
    <x v="6"/>
    <x v="0"/>
    <s v="Western Europe"/>
    <x v="0"/>
    <x v="3"/>
    <s v="kg"/>
    <n v="317562204.44444442"/>
    <s v="Gruppo CremoniniCattle"/>
    <x v="0"/>
  </r>
  <r>
    <s v="Meat"/>
    <x v="7"/>
    <x v="0"/>
    <s v="Western Europe"/>
    <x v="0"/>
    <x v="3"/>
    <s v="kg"/>
    <n v="130440570.04066665"/>
    <s v="Vion Food GroupCattle"/>
    <x v="0"/>
  </r>
  <r>
    <s v="Meat"/>
    <x v="8"/>
    <x v="0"/>
    <s v="Western Europe"/>
    <x v="0"/>
    <x v="3"/>
    <s v="kg"/>
    <n v="129808732"/>
    <s v="Danish CrownCattle"/>
    <x v="0"/>
  </r>
  <r>
    <s v="Meat"/>
    <x v="9"/>
    <x v="0"/>
    <s v="Oceania"/>
    <x v="0"/>
    <x v="3"/>
    <s v="kg"/>
    <n v="100412060.18518516"/>
    <s v="Teys Cattle"/>
    <x v="0"/>
  </r>
  <r>
    <s v="Meat"/>
    <x v="10"/>
    <x v="0"/>
    <s v="Western Europe"/>
    <x v="0"/>
    <x v="3"/>
    <s v="kg"/>
    <n v="64870295.466666669"/>
    <s v="WestfleischCattle"/>
    <x v="0"/>
  </r>
  <r>
    <s v="Meat"/>
    <x v="11"/>
    <x v="0"/>
    <s v="Western Europe"/>
    <x v="0"/>
    <x v="3"/>
    <s v="kg"/>
    <n v="62008370.666666664"/>
    <s v="Tönnies GroupCattle"/>
    <x v="0"/>
  </r>
  <r>
    <s v="Meat"/>
    <x v="12"/>
    <x v="0"/>
    <s v="Oceania"/>
    <x v="0"/>
    <x v="3"/>
    <s v="kg"/>
    <n v="45099608.242561713"/>
    <s v="NH FoodsCattle"/>
    <x v="1"/>
  </r>
  <r>
    <s v="Meat"/>
    <x v="0"/>
    <x v="1"/>
    <s v="North America"/>
    <x v="0"/>
    <x v="3"/>
    <s v="kg"/>
    <n v="9696966.3654290605"/>
    <s v="JBSChicken"/>
    <x v="0"/>
  </r>
  <r>
    <s v="Meat"/>
    <x v="0"/>
    <x v="1"/>
    <s v="Latin America and the Caribbean"/>
    <x v="0"/>
    <x v="3"/>
    <s v="kg"/>
    <n v="12506251.014400002"/>
    <s v="JBSChicken"/>
    <x v="0"/>
  </r>
  <r>
    <s v="Meat"/>
    <x v="0"/>
    <x v="1"/>
    <s v="Western Europe"/>
    <x v="0"/>
    <x v="3"/>
    <s v="kg"/>
    <n v="2507824.8342199437"/>
    <s v="JBSChicken"/>
    <x v="0"/>
  </r>
  <r>
    <s v="Meat"/>
    <x v="3"/>
    <x v="1"/>
    <s v="North America"/>
    <x v="0"/>
    <x v="3"/>
    <s v="kg"/>
    <n v="9324713.3591397852"/>
    <s v="TysonChicken"/>
    <x v="0"/>
  </r>
  <r>
    <s v="Meat"/>
    <x v="3"/>
    <x v="1"/>
    <s v="East Asia and Southeast Asia"/>
    <x v="0"/>
    <x v="3"/>
    <s v="kg"/>
    <n v="828880.83870967745"/>
    <s v="TysonChicken"/>
    <x v="0"/>
  </r>
  <r>
    <s v="Meat"/>
    <x v="13"/>
    <x v="1"/>
    <s v="Latin America and the Caribbean"/>
    <x v="0"/>
    <x v="3"/>
    <s v="kg"/>
    <n v="14276206.088059261"/>
    <s v="BRFChicken"/>
    <x v="0"/>
  </r>
  <r>
    <s v="Meat"/>
    <x v="14"/>
    <x v="1"/>
    <s v="East Asia and Southeast Asia"/>
    <x v="0"/>
    <x v="3"/>
    <s v="kg"/>
    <n v="4695327"/>
    <s v="Wen's Food GroupChicken"/>
    <x v="0"/>
  </r>
  <r>
    <s v="Meat"/>
    <x v="2"/>
    <x v="1"/>
    <s v="North America"/>
    <x v="0"/>
    <x v="3"/>
    <s v="kg"/>
    <n v="2881289.9555555554"/>
    <s v="CargillChicken"/>
    <x v="0"/>
  </r>
  <r>
    <s v="Meat"/>
    <x v="2"/>
    <x v="1"/>
    <s v="Latin America and the Caribbean"/>
    <x v="0"/>
    <x v="3"/>
    <s v="kg"/>
    <n v="2382104.5925925928"/>
    <s v="CargillChicken"/>
    <x v="0"/>
  </r>
  <r>
    <s v="Meat"/>
    <x v="2"/>
    <x v="1"/>
    <s v="East Asia and Southeast Asia"/>
    <x v="0"/>
    <x v="3"/>
    <s v="kg"/>
    <n v="714420"/>
    <s v="CargillChicken"/>
    <x v="0"/>
  </r>
  <r>
    <s v="Meat"/>
    <x v="2"/>
    <x v="1"/>
    <s v="Western Europe"/>
    <x v="0"/>
    <x v="3"/>
    <s v="kg"/>
    <n v="915845.33333333337"/>
    <s v="CargillChicken"/>
    <x v="0"/>
  </r>
  <r>
    <s v="Meat"/>
    <x v="15"/>
    <x v="1"/>
    <s v="East Asia and Southeast Asia"/>
    <x v="0"/>
    <x v="3"/>
    <s v="kg"/>
    <n v="3893589"/>
    <s v="JapfaChicken"/>
    <x v="0"/>
  </r>
  <r>
    <s v="Meat"/>
    <x v="16"/>
    <x v="1"/>
    <s v="East Asia and Southeast Asia"/>
    <x v="0"/>
    <x v="3"/>
    <s v="kg"/>
    <n v="3214890"/>
    <s v="Wellhope AgritechChicken"/>
    <x v="0"/>
  </r>
  <r>
    <s v="Meat"/>
    <x v="17"/>
    <x v="1"/>
    <s v="East Asia and Southeast Asia"/>
    <x v="0"/>
    <x v="3"/>
    <s v="kg"/>
    <n v="2718765"/>
    <s v="Charoen PokphandChicken"/>
    <x v="0"/>
  </r>
  <r>
    <s v="Meat"/>
    <x v="17"/>
    <x v="1"/>
    <s v="Russian Federation"/>
    <x v="0"/>
    <x v="3"/>
    <s v="kg"/>
    <n v="263692.59259259264"/>
    <s v="Charoen PokphandChicken"/>
    <x v="0"/>
  </r>
  <r>
    <s v="Meat"/>
    <x v="18"/>
    <x v="1"/>
    <s v="East Asia and Southeast Asia"/>
    <x v="0"/>
    <x v="3"/>
    <s v="kg"/>
    <n v="2698920"/>
    <s v="Fuijan Sunner DevelopmentChicken"/>
    <x v="0"/>
  </r>
  <r>
    <s v="Meat"/>
    <x v="19"/>
    <x v="1"/>
    <s v="North America"/>
    <x v="0"/>
    <x v="3"/>
    <s v="kg"/>
    <n v="3604302.222222222"/>
    <s v="Koch FoodsChicken"/>
    <x v="0"/>
  </r>
  <r>
    <s v="Meat"/>
    <x v="20"/>
    <x v="1"/>
    <s v="Near East and North Africa"/>
    <x v="0"/>
    <x v="3"/>
    <s v="kg"/>
    <n v="3687423.9111111108"/>
    <s v="Arab Company for Livestock Development (ACOLID)Chicken"/>
    <x v="0"/>
  </r>
  <r>
    <s v="Meat"/>
    <x v="21"/>
    <x v="1"/>
    <s v="East Asia and Southeast Asia"/>
    <x v="0"/>
    <x v="3"/>
    <s v="kg"/>
    <n v="2610728.8199999998"/>
    <s v="New Hope GroupChicken"/>
    <x v="0"/>
  </r>
  <r>
    <s v="Meat"/>
    <x v="22"/>
    <x v="1"/>
    <s v="Latin America and the Caribbean"/>
    <x v="0"/>
    <x v="3"/>
    <s v="kg"/>
    <n v="4471980.7407407407"/>
    <s v="Industrias BachocoChicken"/>
    <x v="0"/>
  </r>
  <r>
    <s v="Meat"/>
    <x v="22"/>
    <x v="1"/>
    <s v="North America"/>
    <x v="0"/>
    <x v="3"/>
    <s v="kg"/>
    <n v="726240"/>
    <s v="Industrias BachocoChicken"/>
    <x v="0"/>
  </r>
  <r>
    <s v="Meat"/>
    <x v="23"/>
    <x v="1"/>
    <s v="North America"/>
    <x v="0"/>
    <x v="3"/>
    <s v="kg"/>
    <n v="3308426.6666666665"/>
    <s v="Perdue FarmsChicken"/>
    <x v="0"/>
  </r>
  <r>
    <s v="Meat"/>
    <x v="24"/>
    <x v="1"/>
    <s v="North America"/>
    <x v="0"/>
    <x v="3"/>
    <s v="kg"/>
    <n v="2881289.9555555554"/>
    <s v="Continental Grain CompanyChicken"/>
    <x v="0"/>
  </r>
  <r>
    <s v="Meat"/>
    <x v="25"/>
    <x v="1"/>
    <s v="Eastern Europe"/>
    <x v="0"/>
    <x v="3"/>
    <s v="kg"/>
    <n v="1991508.0632533331"/>
    <s v="MHPChicken"/>
    <x v="1"/>
  </r>
  <r>
    <s v="Meat"/>
    <x v="26"/>
    <x v="1"/>
    <s v="East Asia and Southeast Asia"/>
    <x v="0"/>
    <x v="3"/>
    <s v="kg"/>
    <n v="830844"/>
    <s v="WH GroupChicken"/>
    <x v="0"/>
  </r>
  <r>
    <s v="Meat"/>
    <x v="26"/>
    <x v="1"/>
    <s v="Eastern Europe"/>
    <x v="0"/>
    <x v="3"/>
    <s v="kg"/>
    <n v="475419.25925925927"/>
    <s v="WH GroupChicken"/>
    <x v="0"/>
  </r>
  <r>
    <s v="Meat"/>
    <x v="27"/>
    <x v="1"/>
    <s v="Latin America and the Caribbean"/>
    <x v="0"/>
    <x v="3"/>
    <s v="kg"/>
    <n v="2840814.6962962965"/>
    <s v="Aurora AlimentosChicken"/>
    <x v="0"/>
  </r>
  <r>
    <s v="Meat"/>
    <x v="26"/>
    <x v="2"/>
    <s v="North America"/>
    <x v="0"/>
    <x v="3"/>
    <s v="kg"/>
    <n v="223185133.80343986"/>
    <s v="WH GroupPigs"/>
    <x v="0"/>
  </r>
  <r>
    <s v="Meat"/>
    <x v="26"/>
    <x v="2"/>
    <s v="East Asia and Southeast Asia"/>
    <x v="0"/>
    <x v="3"/>
    <s v="kg"/>
    <n v="111683033.27478765"/>
    <s v="WH GroupPigs"/>
    <x v="0"/>
  </r>
  <r>
    <s v="Meat"/>
    <x v="26"/>
    <x v="2"/>
    <s v="Eastern Europe"/>
    <x v="0"/>
    <x v="3"/>
    <s v="kg"/>
    <n v="25619649.248060089"/>
    <s v="WH GroupPigs"/>
    <x v="0"/>
  </r>
  <r>
    <s v="Meat"/>
    <x v="0"/>
    <x v="2"/>
    <s v="North America"/>
    <x v="0"/>
    <x v="3"/>
    <s v="kg"/>
    <n v="201535874.66666666"/>
    <s v="JBSPigs"/>
    <x v="0"/>
  </r>
  <r>
    <s v="Meat"/>
    <x v="0"/>
    <x v="2"/>
    <s v="Latin America and the Caribbean"/>
    <x v="0"/>
    <x v="3"/>
    <s v="kg"/>
    <n v="49551837.866666667"/>
    <s v="JBSPigs"/>
    <x v="0"/>
  </r>
  <r>
    <s v="Meat"/>
    <x v="0"/>
    <x v="2"/>
    <s v="Oceania"/>
    <x v="0"/>
    <x v="3"/>
    <s v="kg"/>
    <n v="28514590.346666668"/>
    <s v="JBSPigs"/>
    <x v="0"/>
  </r>
  <r>
    <s v="Meat"/>
    <x v="0"/>
    <x v="2"/>
    <s v="Western Europe"/>
    <x v="0"/>
    <x v="3"/>
    <s v="kg"/>
    <n v="8988046.3859999999"/>
    <s v="JBSPigs"/>
    <x v="0"/>
  </r>
  <r>
    <s v="Meat"/>
    <x v="3"/>
    <x v="2"/>
    <s v="North America"/>
    <x v="0"/>
    <x v="3"/>
    <s v="kg"/>
    <n v="154442470.00000003"/>
    <s v="TysonPigs"/>
    <x v="0"/>
  </r>
  <r>
    <s v="Meat"/>
    <x v="11"/>
    <x v="2"/>
    <s v="Western Europe"/>
    <x v="0"/>
    <x v="3"/>
    <s v="kg"/>
    <n v="78532966.666666672"/>
    <s v="Tönnies GroupPigs"/>
    <x v="0"/>
  </r>
  <r>
    <s v="Meat"/>
    <x v="8"/>
    <x v="2"/>
    <s v="Western Europe"/>
    <x v="0"/>
    <x v="3"/>
    <s v="kg"/>
    <n v="64481083.688888885"/>
    <s v="Danish CrownPigs"/>
    <x v="0"/>
  </r>
  <r>
    <s v="Meat"/>
    <x v="8"/>
    <x v="2"/>
    <s v="Eastern Europe"/>
    <x v="0"/>
    <x v="3"/>
    <s v="kg"/>
    <n v="5197776.9777777782"/>
    <s v="Danish CrownPigs"/>
    <x v="0"/>
  </r>
  <r>
    <s v="Meat"/>
    <x v="7"/>
    <x v="2"/>
    <s v="Western Europe"/>
    <x v="0"/>
    <x v="3"/>
    <s v="kg"/>
    <n v="53126121.670000009"/>
    <s v="Vion Food GroupPigs"/>
    <x v="0"/>
  </r>
  <r>
    <s v="Meat"/>
    <x v="28"/>
    <x v="2"/>
    <s v="East Asia and Southeast Asia"/>
    <x v="0"/>
    <x v="3"/>
    <s v="kg"/>
    <n v="112378500"/>
    <s v="Muyuan FoodstuffPigs"/>
    <x v="0"/>
  </r>
  <r>
    <s v="Meat"/>
    <x v="13"/>
    <x v="2"/>
    <s v="Latin America and the Caribbean"/>
    <x v="0"/>
    <x v="3"/>
    <s v="kg"/>
    <n v="54195703.466666661"/>
    <s v="BRFPigs"/>
    <x v="0"/>
  </r>
  <r>
    <s v="Meat"/>
    <x v="29"/>
    <x v="2"/>
    <s v="Western Europe"/>
    <x v="0"/>
    <x v="3"/>
    <s v="kg"/>
    <n v="37548148.148148149"/>
    <s v="Grupo VallPigs"/>
    <x v="0"/>
  </r>
  <r>
    <s v="Meat"/>
    <x v="30"/>
    <x v="2"/>
    <s v="East Asia and Southeast Asia"/>
    <x v="0"/>
    <x v="3"/>
    <s v="kg"/>
    <n v="71613749.999999985"/>
    <s v="Zhengbang GroupPigs"/>
    <x v="0"/>
  </r>
  <r>
    <s v="Meat"/>
    <x v="5"/>
    <x v="2"/>
    <s v="Western Europe"/>
    <x v="0"/>
    <x v="3"/>
    <s v="kg"/>
    <n v="37001709.401709408"/>
    <s v="BigardPigs"/>
    <x v="0"/>
  </r>
  <r>
    <s v="Meat"/>
    <x v="27"/>
    <x v="2"/>
    <s v="Latin America and the Caribbean"/>
    <x v="0"/>
    <x v="3"/>
    <s v="kg"/>
    <n v="41042222.222222224"/>
    <s v="Aurora AlimentosPigs"/>
    <x v="0"/>
  </r>
  <r>
    <s v="Meat"/>
    <x v="17"/>
    <x v="2"/>
    <s v="North America"/>
    <x v="0"/>
    <x v="3"/>
    <s v="kg"/>
    <n v="28526388.888888888"/>
    <s v="Charoen PokphandPigs"/>
    <x v="0"/>
  </r>
  <r>
    <s v="Meat"/>
    <x v="17"/>
    <x v="2"/>
    <s v="Russian Federation"/>
    <x v="0"/>
    <x v="3"/>
    <s v="kg"/>
    <n v="4390000"/>
    <s v="Charoen PokphandPigs"/>
    <x v="0"/>
  </r>
  <r>
    <s v="Meat"/>
    <x v="17"/>
    <x v="2"/>
    <s v="East Asia and Southeast Asia"/>
    <x v="0"/>
    <x v="3"/>
    <s v="kg"/>
    <n v="9576749.9999999981"/>
    <s v="Charoen PokphandPigs"/>
    <x v="0"/>
  </r>
  <r>
    <s v="Meat"/>
    <x v="10"/>
    <x v="2"/>
    <s v="Western Europe"/>
    <x v="0"/>
    <x v="3"/>
    <s v="kg"/>
    <n v="29135333.333333332"/>
    <s v="WestfleischPigs"/>
    <x v="0"/>
  </r>
  <r>
    <s v="Meat"/>
    <x v="31"/>
    <x v="2"/>
    <s v="Western Europe"/>
    <x v="0"/>
    <x v="3"/>
    <s v="kg"/>
    <n v="28252444.444444444"/>
    <s v="Grupo JorgesPigs"/>
    <x v="0"/>
  </r>
  <r>
    <s v="Meat"/>
    <x v="32"/>
    <x v="2"/>
    <s v="North America"/>
    <x v="0"/>
    <x v="3"/>
    <s v="kg"/>
    <n v="45041666.666666664"/>
    <s v="SeaboardPigs"/>
    <x v="1"/>
  </r>
  <r>
    <s v="Meat"/>
    <x v="33"/>
    <x v="2"/>
    <s v="East Asia and Southeast Asia"/>
    <x v="0"/>
    <x v="3"/>
    <s v="kg"/>
    <n v="44070000"/>
    <s v="COFCO GroupPigs"/>
    <x v="1"/>
  </r>
  <r>
    <s v="Meat"/>
    <x v="34"/>
    <x v="2"/>
    <s v="North America"/>
    <x v="0"/>
    <x v="3"/>
    <s v="kg"/>
    <n v="39036111.111111112"/>
    <s v="Triumph FoodsPigs"/>
    <x v="1"/>
  </r>
  <r>
    <s v="Meat"/>
    <x v="35"/>
    <x v="2"/>
    <s v="Western Europe"/>
    <x v="0"/>
    <x v="3"/>
    <s v="kg"/>
    <n v="18982111.111111112"/>
    <s v="Cooperl Arc AtlantiquePigs"/>
    <x v="1"/>
  </r>
  <r>
    <s v="Meat"/>
    <x v="21"/>
    <x v="2"/>
    <s v="East Asia and Southeast Asia"/>
    <x v="0"/>
    <x v="3"/>
    <s v="kg"/>
    <n v="33561000"/>
    <s v="New Hope GroupPigs"/>
    <x v="0"/>
  </r>
  <r>
    <s v="Meat"/>
    <x v="14"/>
    <x v="2"/>
    <s v="East Asia and Southeast Asia"/>
    <x v="0"/>
    <x v="3"/>
    <s v="kg"/>
    <n v="32544000"/>
    <s v="Wen's Food GroupPigs"/>
    <x v="0"/>
  </r>
  <r>
    <s v="Meat"/>
    <x v="36"/>
    <x v="2"/>
    <s v="North America"/>
    <x v="0"/>
    <x v="3"/>
    <s v="kg"/>
    <n v="25391488.888888888"/>
    <s v="Clemens Food GroupPigs"/>
    <x v="1"/>
  </r>
  <r>
    <s v="Meat"/>
    <x v="6"/>
    <x v="2"/>
    <s v="Western Europe"/>
    <x v="0"/>
    <x v="3"/>
    <s v="kg"/>
    <n v="3122507.1225071223"/>
    <s v="Gruppo CremoniniPigs"/>
    <x v="0"/>
  </r>
  <r>
    <s v="Meat"/>
    <x v="0"/>
    <x v="0"/>
    <s v="Latin America and the Caribbean"/>
    <x v="0"/>
    <x v="4"/>
    <s v="%"/>
    <n v="0.77038962223848317"/>
    <s v="JBSCattle"/>
    <x v="0"/>
  </r>
  <r>
    <s v="Meat"/>
    <x v="0"/>
    <x v="0"/>
    <s v="North America"/>
    <x v="0"/>
    <x v="4"/>
    <s v="%"/>
    <n v="0.82090388391723901"/>
    <s v="JBSCattle"/>
    <x v="0"/>
  </r>
  <r>
    <s v="Meat"/>
    <x v="0"/>
    <x v="0"/>
    <s v="Oceania"/>
    <x v="0"/>
    <x v="4"/>
    <s v="%"/>
    <n v="0.83894281897666934"/>
    <s v="JBSCattle"/>
    <x v="0"/>
  </r>
  <r>
    <s v="Meat"/>
    <x v="1"/>
    <x v="0"/>
    <s v="Latin America and the Caribbean"/>
    <x v="0"/>
    <x v="4"/>
    <s v="%"/>
    <n v="0.77038962223848317"/>
    <s v="MarfrigCattle"/>
    <x v="0"/>
  </r>
  <r>
    <s v="Meat"/>
    <x v="1"/>
    <x v="0"/>
    <s v="North America"/>
    <x v="0"/>
    <x v="4"/>
    <s v="%"/>
    <n v="0.82090388391723867"/>
    <s v="MarfrigCattle"/>
    <x v="0"/>
  </r>
  <r>
    <s v="Meat"/>
    <x v="2"/>
    <x v="0"/>
    <s v="North America"/>
    <x v="0"/>
    <x v="4"/>
    <s v="%"/>
    <n v="0.82090388391723879"/>
    <s v="CargillCattle"/>
    <x v="0"/>
  </r>
  <r>
    <s v="Meat"/>
    <x v="2"/>
    <x v="0"/>
    <s v="Oceania"/>
    <x v="0"/>
    <x v="4"/>
    <s v="%"/>
    <n v="0.83894281897666934"/>
    <s v="CargillCattle"/>
    <x v="0"/>
  </r>
  <r>
    <s v="Meat"/>
    <x v="3"/>
    <x v="0"/>
    <s v="North America"/>
    <x v="0"/>
    <x v="4"/>
    <s v="%"/>
    <n v="0.82090388391723879"/>
    <s v="TysonCattle"/>
    <x v="0"/>
  </r>
  <r>
    <s v="Meat"/>
    <x v="3"/>
    <x v="0"/>
    <s v="Oceania"/>
    <x v="0"/>
    <x v="4"/>
    <s v="%"/>
    <n v="0.83894281897666934"/>
    <s v="TysonCattle"/>
    <x v="0"/>
  </r>
  <r>
    <s v="Meat"/>
    <x v="4"/>
    <x v="0"/>
    <s v="Latin America and the Caribbean"/>
    <x v="0"/>
    <x v="4"/>
    <s v="%"/>
    <n v="0.77038962223848306"/>
    <s v="MinervaCattle"/>
    <x v="0"/>
  </r>
  <r>
    <s v="Meat"/>
    <x v="5"/>
    <x v="0"/>
    <s v="Western Europe"/>
    <x v="0"/>
    <x v="4"/>
    <s v="%"/>
    <n v="0.82056432046516148"/>
    <s v="BigardCattle"/>
    <x v="0"/>
  </r>
  <r>
    <s v="Meat"/>
    <x v="6"/>
    <x v="0"/>
    <s v="Western Europe"/>
    <x v="0"/>
    <x v="4"/>
    <s v="%"/>
    <n v="0.82056432046516148"/>
    <s v="Gruppo CremoniniCattle"/>
    <x v="0"/>
  </r>
  <r>
    <s v="Meat"/>
    <x v="7"/>
    <x v="0"/>
    <s v="Western Europe"/>
    <x v="0"/>
    <x v="4"/>
    <s v="%"/>
    <n v="0.82056432046516137"/>
    <s v="Vion Food GroupCattle"/>
    <x v="0"/>
  </r>
  <r>
    <s v="Meat"/>
    <x v="8"/>
    <x v="0"/>
    <s v="Western Europe"/>
    <x v="0"/>
    <x v="4"/>
    <s v="%"/>
    <n v="0.82056432046516148"/>
    <s v="Danish CrownCattle"/>
    <x v="0"/>
  </r>
  <r>
    <s v="Meat"/>
    <x v="9"/>
    <x v="0"/>
    <s v="Oceania"/>
    <x v="0"/>
    <x v="4"/>
    <s v="%"/>
    <n v="0.83894281897666934"/>
    <s v="Teys Cattle"/>
    <x v="0"/>
  </r>
  <r>
    <s v="Meat"/>
    <x v="10"/>
    <x v="0"/>
    <s v="Western Europe"/>
    <x v="0"/>
    <x v="4"/>
    <s v="%"/>
    <n v="0.82056432046516148"/>
    <s v="WestfleischCattle"/>
    <x v="0"/>
  </r>
  <r>
    <s v="Meat"/>
    <x v="11"/>
    <x v="0"/>
    <s v="Western Europe"/>
    <x v="0"/>
    <x v="4"/>
    <s v="%"/>
    <n v="0.82056432046516148"/>
    <s v="Tönnies GroupCattle"/>
    <x v="0"/>
  </r>
  <r>
    <s v="Meat"/>
    <x v="12"/>
    <x v="0"/>
    <s v="Oceania"/>
    <x v="0"/>
    <x v="4"/>
    <s v="%"/>
    <n v="0.83894281897666922"/>
    <s v="NH FoodsCattle"/>
    <x v="1"/>
  </r>
  <r>
    <s v="Meat"/>
    <x v="0"/>
    <x v="1"/>
    <s v="North America"/>
    <x v="0"/>
    <x v="4"/>
    <s v="%"/>
    <n v="8.3263685750104469E-2"/>
    <s v="JBSChicken"/>
    <x v="0"/>
  </r>
  <r>
    <s v="Meat"/>
    <x v="0"/>
    <x v="1"/>
    <s v="Latin America and the Caribbean"/>
    <x v="0"/>
    <x v="4"/>
    <s v="%"/>
    <n v="9.6790575974033149E-2"/>
    <s v="JBSChicken"/>
    <x v="0"/>
  </r>
  <r>
    <s v="Meat"/>
    <x v="0"/>
    <x v="1"/>
    <s v="Western Europe"/>
    <x v="0"/>
    <x v="4"/>
    <s v="%"/>
    <n v="9.3179716645232613E-2"/>
    <s v="JBSChicken"/>
    <x v="0"/>
  </r>
  <r>
    <s v="Meat"/>
    <x v="3"/>
    <x v="1"/>
    <s v="North America"/>
    <x v="0"/>
    <x v="4"/>
    <s v="%"/>
    <n v="8.3263685750104496E-2"/>
    <s v="TysonChicken"/>
    <x v="0"/>
  </r>
  <r>
    <s v="Meat"/>
    <x v="3"/>
    <x v="1"/>
    <s v="East Asia and Southeast Asia"/>
    <x v="0"/>
    <x v="4"/>
    <s v="%"/>
    <n v="6.030112733600667E-2"/>
    <s v="TysonChicken"/>
    <x v="0"/>
  </r>
  <r>
    <s v="Meat"/>
    <x v="13"/>
    <x v="1"/>
    <s v="Latin America and the Caribbean"/>
    <x v="0"/>
    <x v="4"/>
    <s v="%"/>
    <n v="9.6790575974033163E-2"/>
    <s v="BRFChicken"/>
    <x v="0"/>
  </r>
  <r>
    <s v="Meat"/>
    <x v="14"/>
    <x v="1"/>
    <s v="East Asia and Southeast Asia"/>
    <x v="0"/>
    <x v="4"/>
    <s v="%"/>
    <n v="6.030112733600667E-2"/>
    <s v="Wen's Food GroupChicken"/>
    <x v="0"/>
  </r>
  <r>
    <s v="Meat"/>
    <x v="2"/>
    <x v="1"/>
    <s v="North America"/>
    <x v="0"/>
    <x v="4"/>
    <s v="%"/>
    <n v="8.3263685750104496E-2"/>
    <s v="CargillChicken"/>
    <x v="0"/>
  </r>
  <r>
    <s v="Meat"/>
    <x v="2"/>
    <x v="1"/>
    <s v="Latin America and the Caribbean"/>
    <x v="0"/>
    <x v="4"/>
    <s v="%"/>
    <n v="9.6790575974033149E-2"/>
    <s v="CargillChicken"/>
    <x v="0"/>
  </r>
  <r>
    <s v="Meat"/>
    <x v="2"/>
    <x v="1"/>
    <s v="East Asia and Southeast Asia"/>
    <x v="0"/>
    <x v="4"/>
    <s v="%"/>
    <n v="6.0301127336006663E-2"/>
    <s v="CargillChicken"/>
    <x v="0"/>
  </r>
  <r>
    <s v="Meat"/>
    <x v="2"/>
    <x v="1"/>
    <s v="Western Europe"/>
    <x v="0"/>
    <x v="4"/>
    <s v="%"/>
    <n v="9.3179716645232613E-2"/>
    <s v="CargillChicken"/>
    <x v="0"/>
  </r>
  <r>
    <s v="Meat"/>
    <x v="15"/>
    <x v="1"/>
    <s v="East Asia and Southeast Asia"/>
    <x v="0"/>
    <x v="4"/>
    <s v="%"/>
    <n v="6.0301127336006656E-2"/>
    <s v="JapfaChicken"/>
    <x v="0"/>
  </r>
  <r>
    <s v="Meat"/>
    <x v="16"/>
    <x v="1"/>
    <s v="East Asia and Southeast Asia"/>
    <x v="0"/>
    <x v="4"/>
    <s v="%"/>
    <n v="6.0301127336006663E-2"/>
    <s v="Wellhope AgritechChicken"/>
    <x v="0"/>
  </r>
  <r>
    <s v="Meat"/>
    <x v="17"/>
    <x v="1"/>
    <s v="East Asia and Southeast Asia"/>
    <x v="0"/>
    <x v="4"/>
    <s v="%"/>
    <n v="6.0301127336006663E-2"/>
    <s v="Charoen PokphandChicken"/>
    <x v="0"/>
  </r>
  <r>
    <s v="Meat"/>
    <x v="17"/>
    <x v="1"/>
    <s v="Russian Federation"/>
    <x v="0"/>
    <x v="4"/>
    <s v="%"/>
    <n v="6.0477620353608187E-2"/>
    <s v="Charoen PokphandChicken"/>
    <x v="0"/>
  </r>
  <r>
    <s v="Meat"/>
    <x v="18"/>
    <x v="1"/>
    <s v="East Asia and Southeast Asia"/>
    <x v="0"/>
    <x v="4"/>
    <s v="%"/>
    <n v="6.030112733600667E-2"/>
    <s v="Fuijan Sunner DevelopmentChicken"/>
    <x v="0"/>
  </r>
  <r>
    <s v="Meat"/>
    <x v="19"/>
    <x v="1"/>
    <s v="North America"/>
    <x v="0"/>
    <x v="4"/>
    <s v="%"/>
    <n v="8.3263685750104482E-2"/>
    <s v="Koch FoodsChicken"/>
    <x v="0"/>
  </r>
  <r>
    <s v="Meat"/>
    <x v="20"/>
    <x v="1"/>
    <s v="Near East and North Africa"/>
    <x v="0"/>
    <x v="4"/>
    <s v="%"/>
    <n v="7.7438787407695317E-2"/>
    <s v="Arab Company for Livestock Development (ACOLID)Chicken"/>
    <x v="0"/>
  </r>
  <r>
    <s v="Meat"/>
    <x v="21"/>
    <x v="1"/>
    <s v="East Asia and Southeast Asia"/>
    <x v="0"/>
    <x v="4"/>
    <s v="%"/>
    <n v="6.0301127336006656E-2"/>
    <s v="New Hope GroupChicken"/>
    <x v="0"/>
  </r>
  <r>
    <s v="Meat"/>
    <x v="22"/>
    <x v="1"/>
    <s v="Latin America and the Caribbean"/>
    <x v="0"/>
    <x v="4"/>
    <s v="%"/>
    <n v="9.6790575974033163E-2"/>
    <s v="Industrias BachocoChicken"/>
    <x v="0"/>
  </r>
  <r>
    <s v="Meat"/>
    <x v="22"/>
    <x v="1"/>
    <s v="North America"/>
    <x v="0"/>
    <x v="4"/>
    <s v="%"/>
    <n v="8.3263685750104482E-2"/>
    <s v="Industrias BachocoChicken"/>
    <x v="0"/>
  </r>
  <r>
    <s v="Meat"/>
    <x v="23"/>
    <x v="1"/>
    <s v="North America"/>
    <x v="0"/>
    <x v="4"/>
    <s v="%"/>
    <n v="8.3263685750104482E-2"/>
    <s v="Perdue FarmsChicken"/>
    <x v="0"/>
  </r>
  <r>
    <s v="Meat"/>
    <x v="24"/>
    <x v="1"/>
    <s v="North America"/>
    <x v="0"/>
    <x v="4"/>
    <s v="%"/>
    <n v="8.3263685750104496E-2"/>
    <s v="Continental Grain CompanyChicken"/>
    <x v="0"/>
  </r>
  <r>
    <s v="Meat"/>
    <x v="25"/>
    <x v="1"/>
    <s v="Eastern Europe"/>
    <x v="0"/>
    <x v="4"/>
    <s v="%"/>
    <n v="7.4585312214865598E-2"/>
    <s v="MHPChicken"/>
    <x v="1"/>
  </r>
  <r>
    <s v="Meat"/>
    <x v="26"/>
    <x v="1"/>
    <s v="East Asia and Southeast Asia"/>
    <x v="0"/>
    <x v="4"/>
    <s v="%"/>
    <n v="6.0301127336006656E-2"/>
    <s v="WH GroupChicken"/>
    <x v="0"/>
  </r>
  <r>
    <s v="Meat"/>
    <x v="26"/>
    <x v="1"/>
    <s v="Eastern Europe"/>
    <x v="0"/>
    <x v="4"/>
    <s v="%"/>
    <n v="7.4585312214865598E-2"/>
    <s v="WH GroupChicken"/>
    <x v="0"/>
  </r>
  <r>
    <s v="Meat"/>
    <x v="27"/>
    <x v="1"/>
    <s v="Latin America and the Caribbean"/>
    <x v="0"/>
    <x v="4"/>
    <s v="%"/>
    <n v="9.6790575974033149E-2"/>
    <s v="Aurora AlimentosChicken"/>
    <x v="0"/>
  </r>
  <r>
    <s v="Meat"/>
    <x v="26"/>
    <x v="2"/>
    <s v="North America"/>
    <x v="0"/>
    <x v="4"/>
    <s v="%"/>
    <n v="0.72661144841231373"/>
    <s v="WH GroupPigs"/>
    <x v="0"/>
  </r>
  <r>
    <s v="Meat"/>
    <x v="26"/>
    <x v="2"/>
    <s v="East Asia and Southeast Asia"/>
    <x v="0"/>
    <x v="4"/>
    <s v="%"/>
    <n v="0.67257383966244733"/>
    <s v="WH GroupPigs"/>
    <x v="0"/>
  </r>
  <r>
    <s v="Meat"/>
    <x v="26"/>
    <x v="2"/>
    <s v="Eastern Europe"/>
    <x v="0"/>
    <x v="4"/>
    <s v="%"/>
    <n v="0.51574195323526562"/>
    <s v="WH GroupPigs"/>
    <x v="0"/>
  </r>
  <r>
    <s v="Meat"/>
    <x v="0"/>
    <x v="2"/>
    <s v="North America"/>
    <x v="0"/>
    <x v="4"/>
    <s v="%"/>
    <n v="0.72661144841231351"/>
    <s v="JBSPigs"/>
    <x v="0"/>
  </r>
  <r>
    <s v="Meat"/>
    <x v="0"/>
    <x v="2"/>
    <s v="Latin America and the Caribbean"/>
    <x v="0"/>
    <x v="4"/>
    <s v="%"/>
    <n v="0.59001775033439618"/>
    <s v="JBSPigs"/>
    <x v="0"/>
  </r>
  <r>
    <s v="Meat"/>
    <x v="0"/>
    <x v="2"/>
    <s v="Oceania"/>
    <x v="0"/>
    <x v="4"/>
    <s v="%"/>
    <n v="0.80084582003688054"/>
    <s v="JBSPigs"/>
    <x v="0"/>
  </r>
  <r>
    <s v="Meat"/>
    <x v="0"/>
    <x v="2"/>
    <s v="Western Europe"/>
    <x v="0"/>
    <x v="4"/>
    <s v="%"/>
    <n v="0.52973767580863484"/>
    <s v="JBSPigs"/>
    <x v="0"/>
  </r>
  <r>
    <s v="Meat"/>
    <x v="3"/>
    <x v="2"/>
    <s v="North America"/>
    <x v="0"/>
    <x v="4"/>
    <s v="%"/>
    <n v="0.72661144841231362"/>
    <s v="TysonPigs"/>
    <x v="0"/>
  </r>
  <r>
    <s v="Meat"/>
    <x v="11"/>
    <x v="2"/>
    <s v="Western Europe"/>
    <x v="0"/>
    <x v="4"/>
    <s v="%"/>
    <n v="0.52973767580863484"/>
    <s v="Tönnies GroupPigs"/>
    <x v="0"/>
  </r>
  <r>
    <s v="Meat"/>
    <x v="8"/>
    <x v="2"/>
    <s v="Western Europe"/>
    <x v="0"/>
    <x v="4"/>
    <s v="%"/>
    <n v="0.52973767580863473"/>
    <s v="Danish CrownPigs"/>
    <x v="0"/>
  </r>
  <r>
    <s v="Meat"/>
    <x v="8"/>
    <x v="2"/>
    <s v="Eastern Europe"/>
    <x v="0"/>
    <x v="4"/>
    <s v="%"/>
    <n v="0.51574195323526573"/>
    <s v="Danish CrownPigs"/>
    <x v="0"/>
  </r>
  <r>
    <s v="Meat"/>
    <x v="7"/>
    <x v="2"/>
    <s v="Western Europe"/>
    <x v="0"/>
    <x v="4"/>
    <s v="%"/>
    <n v="0.52973767580863484"/>
    <s v="Vion Food GroupPigs"/>
    <x v="0"/>
  </r>
  <r>
    <s v="Meat"/>
    <x v="28"/>
    <x v="2"/>
    <s v="East Asia and Southeast Asia"/>
    <x v="0"/>
    <x v="4"/>
    <s v="%"/>
    <n v="0.67257383966244721"/>
    <s v="Muyuan FoodstuffPigs"/>
    <x v="0"/>
  </r>
  <r>
    <s v="Meat"/>
    <x v="13"/>
    <x v="2"/>
    <s v="Latin America and the Caribbean"/>
    <x v="0"/>
    <x v="4"/>
    <s v="%"/>
    <n v="0.59001775033439596"/>
    <s v="BRFPigs"/>
    <x v="0"/>
  </r>
  <r>
    <s v="Meat"/>
    <x v="29"/>
    <x v="2"/>
    <s v="Western Europe"/>
    <x v="0"/>
    <x v="4"/>
    <s v="%"/>
    <n v="0.52973767580863473"/>
    <s v="Grupo VallPigs"/>
    <x v="0"/>
  </r>
  <r>
    <s v="Meat"/>
    <x v="30"/>
    <x v="2"/>
    <s v="East Asia and Southeast Asia"/>
    <x v="0"/>
    <x v="4"/>
    <s v="%"/>
    <n v="0.67257383966244721"/>
    <s v="Zhengbang GroupPigs"/>
    <x v="0"/>
  </r>
  <r>
    <s v="Meat"/>
    <x v="5"/>
    <x v="2"/>
    <s v="Western Europe"/>
    <x v="0"/>
    <x v="4"/>
    <s v="%"/>
    <n v="0.52973767580863484"/>
    <s v="BigardPigs"/>
    <x v="0"/>
  </r>
  <r>
    <s v="Meat"/>
    <x v="27"/>
    <x v="2"/>
    <s v="Latin America and the Caribbean"/>
    <x v="0"/>
    <x v="4"/>
    <s v="%"/>
    <n v="0.59001775033439618"/>
    <s v="Aurora AlimentosPigs"/>
    <x v="0"/>
  </r>
  <r>
    <s v="Meat"/>
    <x v="17"/>
    <x v="2"/>
    <s v="North America"/>
    <x v="0"/>
    <x v="4"/>
    <s v="%"/>
    <n v="0.72661144841231351"/>
    <s v="Charoen PokphandPigs"/>
    <x v="0"/>
  </r>
  <r>
    <s v="Meat"/>
    <x v="17"/>
    <x v="2"/>
    <s v="Russian Federation"/>
    <x v="0"/>
    <x v="4"/>
    <s v="%"/>
    <n v="0.30530549703122006"/>
    <s v="Charoen PokphandPigs"/>
    <x v="0"/>
  </r>
  <r>
    <s v="Meat"/>
    <x v="17"/>
    <x v="2"/>
    <s v="East Asia and Southeast Asia"/>
    <x v="0"/>
    <x v="4"/>
    <s v="%"/>
    <n v="0.67257383966244721"/>
    <s v="Charoen PokphandPigs"/>
    <x v="0"/>
  </r>
  <r>
    <s v="Meat"/>
    <x v="10"/>
    <x v="2"/>
    <s v="Western Europe"/>
    <x v="0"/>
    <x v="4"/>
    <s v="%"/>
    <n v="0.52973767580863484"/>
    <s v="WestfleischPigs"/>
    <x v="0"/>
  </r>
  <r>
    <s v="Meat"/>
    <x v="31"/>
    <x v="2"/>
    <s v="Western Europe"/>
    <x v="0"/>
    <x v="4"/>
    <s v="%"/>
    <n v="0.52973767580863484"/>
    <s v="Grupo JorgesPigs"/>
    <x v="0"/>
  </r>
  <r>
    <s v="Meat"/>
    <x v="32"/>
    <x v="2"/>
    <s v="North America"/>
    <x v="0"/>
    <x v="4"/>
    <s v="%"/>
    <n v="0.72661144841231362"/>
    <s v="SeaboardPigs"/>
    <x v="1"/>
  </r>
  <r>
    <s v="Meat"/>
    <x v="33"/>
    <x v="2"/>
    <s v="East Asia and Southeast Asia"/>
    <x v="0"/>
    <x v="4"/>
    <s v="%"/>
    <n v="0.67257383966244733"/>
    <s v="COFCO GroupPigs"/>
    <x v="1"/>
  </r>
  <r>
    <s v="Meat"/>
    <x v="34"/>
    <x v="2"/>
    <s v="North America"/>
    <x v="0"/>
    <x v="4"/>
    <s v="%"/>
    <n v="0.72661144841231362"/>
    <s v="Triumph FoodsPigs"/>
    <x v="1"/>
  </r>
  <r>
    <s v="Meat"/>
    <x v="35"/>
    <x v="2"/>
    <s v="Western Europe"/>
    <x v="0"/>
    <x v="4"/>
    <s v="%"/>
    <n v="0.52973767580863484"/>
    <s v="Cooperl Arc AtlantiquePigs"/>
    <x v="1"/>
  </r>
  <r>
    <s v="Meat"/>
    <x v="21"/>
    <x v="2"/>
    <s v="East Asia and Southeast Asia"/>
    <x v="0"/>
    <x v="4"/>
    <s v="%"/>
    <n v="0.67257383966244721"/>
    <s v="New Hope GroupPigs"/>
    <x v="0"/>
  </r>
  <r>
    <s v="Meat"/>
    <x v="14"/>
    <x v="2"/>
    <s v="East Asia and Southeast Asia"/>
    <x v="0"/>
    <x v="4"/>
    <s v="%"/>
    <n v="0.67257383966244721"/>
    <s v="Wen's Food GroupPigs"/>
    <x v="0"/>
  </r>
  <r>
    <s v="Meat"/>
    <x v="36"/>
    <x v="2"/>
    <s v="North America"/>
    <x v="0"/>
    <x v="4"/>
    <s v="%"/>
    <n v="0.72661144841231362"/>
    <s v="Clemens Food GroupPigs"/>
    <x v="1"/>
  </r>
  <r>
    <s v="Meat"/>
    <x v="6"/>
    <x v="2"/>
    <s v="Western Europe"/>
    <x v="0"/>
    <x v="4"/>
    <s v="%"/>
    <n v="0.52973767580863473"/>
    <s v="Gruppo CremoniniPigs"/>
    <x v="0"/>
  </r>
  <r>
    <s v="Meat"/>
    <x v="0"/>
    <x v="0"/>
    <s v="Latin America and the Caribbean"/>
    <x v="0"/>
    <x v="5"/>
    <s v="kg"/>
    <n v="269710668548.19363"/>
    <s v="JBSCattle"/>
    <x v="0"/>
  </r>
  <r>
    <s v="Meat"/>
    <x v="0"/>
    <x v="0"/>
    <s v="North America"/>
    <x v="0"/>
    <x v="5"/>
    <s v="kg"/>
    <n v="120736006868.23956"/>
    <s v="JBSCattle"/>
    <x v="0"/>
  </r>
  <r>
    <s v="Meat"/>
    <x v="0"/>
    <x v="0"/>
    <s v="Oceania"/>
    <x v="0"/>
    <x v="5"/>
    <s v="kg"/>
    <n v="33549005869.029076"/>
    <s v="JBSCattle"/>
    <x v="0"/>
  </r>
  <r>
    <s v="Meat"/>
    <x v="1"/>
    <x v="0"/>
    <s v="Latin America and the Caribbean"/>
    <x v="0"/>
    <x v="5"/>
    <s v="kg"/>
    <n v="111088207547.98276"/>
    <s v="MarfrigCattle"/>
    <x v="0"/>
  </r>
  <r>
    <s v="Meat"/>
    <x v="1"/>
    <x v="0"/>
    <s v="North America"/>
    <x v="0"/>
    <x v="5"/>
    <s v="kg"/>
    <n v="39666882874.108139"/>
    <s v="MarfrigCattle"/>
    <x v="0"/>
  </r>
  <r>
    <s v="Meat"/>
    <x v="2"/>
    <x v="0"/>
    <s v="North America"/>
    <x v="0"/>
    <x v="5"/>
    <s v="kg"/>
    <n v="94339931711.882721"/>
    <s v="CargillCattle"/>
    <x v="0"/>
  </r>
  <r>
    <s v="Meat"/>
    <x v="2"/>
    <x v="0"/>
    <s v="Oceania"/>
    <x v="0"/>
    <x v="5"/>
    <s v="kg"/>
    <n v="9539197446.7592583"/>
    <s v="CargillCattle"/>
    <x v="0"/>
  </r>
  <r>
    <s v="Meat"/>
    <x v="3"/>
    <x v="0"/>
    <s v="North America"/>
    <x v="0"/>
    <x v="5"/>
    <s v="kg"/>
    <n v="79684704646.623947"/>
    <s v="TysonCattle"/>
    <x v="0"/>
  </r>
  <r>
    <s v="Meat"/>
    <x v="3"/>
    <x v="0"/>
    <s v="Oceania"/>
    <x v="0"/>
    <x v="5"/>
    <s v="kg"/>
    <n v="5784751030.7137995"/>
    <s v="TysonCattle"/>
    <x v="0"/>
  </r>
  <r>
    <s v="Meat"/>
    <x v="4"/>
    <x v="0"/>
    <s v="Latin America and the Caribbean"/>
    <x v="0"/>
    <x v="5"/>
    <s v="kg"/>
    <n v="113333731701.22932"/>
    <s v="MinervaCattle"/>
    <x v="0"/>
  </r>
  <r>
    <s v="Meat"/>
    <x v="5"/>
    <x v="0"/>
    <s v="Western Europe"/>
    <x v="0"/>
    <x v="5"/>
    <s v="kg"/>
    <n v="31952976213.333344"/>
    <s v="BigardCattle"/>
    <x v="0"/>
  </r>
  <r>
    <s v="Meat"/>
    <x v="6"/>
    <x v="0"/>
    <s v="Western Europe"/>
    <x v="0"/>
    <x v="5"/>
    <s v="kg"/>
    <n v="30844270294.222225"/>
    <s v="Gruppo CremoniniCattle"/>
    <x v="0"/>
  </r>
  <r>
    <s v="Meat"/>
    <x v="7"/>
    <x v="0"/>
    <s v="Western Europe"/>
    <x v="0"/>
    <x v="5"/>
    <s v="kg"/>
    <n v="12669468039.199886"/>
    <s v="Vion Food GroupCattle"/>
    <x v="0"/>
  </r>
  <r>
    <s v="Meat"/>
    <x v="8"/>
    <x v="0"/>
    <s v="Western Europe"/>
    <x v="0"/>
    <x v="5"/>
    <s v="kg"/>
    <n v="12608098697.900003"/>
    <s v="Danish CrownCattle"/>
    <x v="0"/>
  </r>
  <r>
    <s v="Meat"/>
    <x v="9"/>
    <x v="0"/>
    <s v="Oceania"/>
    <x v="0"/>
    <x v="5"/>
    <s v="kg"/>
    <n v="9539197446.7592583"/>
    <s v="Teys Cattle"/>
    <x v="0"/>
  </r>
  <r>
    <s v="Meat"/>
    <x v="10"/>
    <x v="0"/>
    <s v="Western Europe"/>
    <x v="0"/>
    <x v="5"/>
    <s v="kg"/>
    <n v="6300740136.6933346"/>
    <s v="WestfleischCattle"/>
    <x v="0"/>
  </r>
  <r>
    <s v="Meat"/>
    <x v="11"/>
    <x v="0"/>
    <s v="Western Europe"/>
    <x v="0"/>
    <x v="5"/>
    <s v="kg"/>
    <n v="6022766307.1333351"/>
    <s v="Tönnies GroupCattle"/>
    <x v="0"/>
  </r>
  <r>
    <s v="Meat"/>
    <x v="12"/>
    <x v="0"/>
    <s v="Oceania"/>
    <x v="0"/>
    <x v="5"/>
    <s v="kg"/>
    <n v="4284486016.9571695"/>
    <s v="NH FoodsCattle"/>
    <x v="1"/>
  </r>
  <r>
    <s v="Meat"/>
    <x v="0"/>
    <x v="1"/>
    <s v="North America"/>
    <x v="0"/>
    <x v="5"/>
    <s v="kg"/>
    <n v="9281936204.9886971"/>
    <s v="JBSChicken"/>
    <x v="0"/>
  </r>
  <r>
    <s v="Meat"/>
    <x v="0"/>
    <x v="1"/>
    <s v="Latin America and the Caribbean"/>
    <x v="0"/>
    <x v="5"/>
    <s v="kg"/>
    <n v="10297988164.830082"/>
    <s v="JBSChicken"/>
    <x v="0"/>
  </r>
  <r>
    <s v="Meat"/>
    <x v="0"/>
    <x v="1"/>
    <s v="Western Europe"/>
    <x v="0"/>
    <x v="5"/>
    <s v="kg"/>
    <n v="2145033774.3386526"/>
    <s v="JBSChicken"/>
    <x v="0"/>
  </r>
  <r>
    <s v="Meat"/>
    <x v="3"/>
    <x v="1"/>
    <s v="North America"/>
    <x v="0"/>
    <x v="5"/>
    <s v="kg"/>
    <n v="8925615627.3686008"/>
    <s v="TysonChicken"/>
    <x v="0"/>
  </r>
  <r>
    <s v="Meat"/>
    <x v="3"/>
    <x v="1"/>
    <s v="East Asia and Southeast Asia"/>
    <x v="0"/>
    <x v="5"/>
    <s v="kg"/>
    <n v="1095531804.5225806"/>
    <s v="TysonChicken"/>
    <x v="0"/>
  </r>
  <r>
    <s v="Meat"/>
    <x v="13"/>
    <x v="1"/>
    <s v="Latin America and the Caribbean"/>
    <x v="0"/>
    <x v="5"/>
    <s v="kg"/>
    <n v="11755417443.983124"/>
    <s v="BRFChicken"/>
    <x v="0"/>
  </r>
  <r>
    <s v="Meat"/>
    <x v="14"/>
    <x v="1"/>
    <s v="East Asia and Southeast Asia"/>
    <x v="0"/>
    <x v="5"/>
    <s v="kg"/>
    <n v="6205813695.9000006"/>
    <s v="Wen's Food GroupChicken"/>
    <x v="0"/>
  </r>
  <r>
    <s v="Meat"/>
    <x v="2"/>
    <x v="1"/>
    <s v="North America"/>
    <x v="0"/>
    <x v="5"/>
    <s v="kg"/>
    <n v="2757970745.4577775"/>
    <s v="CargillChicken"/>
    <x v="0"/>
  </r>
  <r>
    <s v="Meat"/>
    <x v="2"/>
    <x v="1"/>
    <s v="Latin America and the Caribbean"/>
    <x v="0"/>
    <x v="5"/>
    <s v="kg"/>
    <n v="1961489888.0296297"/>
    <s v="CargillChicken"/>
    <x v="0"/>
  </r>
  <r>
    <s v="Meat"/>
    <x v="2"/>
    <x v="1"/>
    <s v="East Asia and Southeast Asia"/>
    <x v="0"/>
    <x v="5"/>
    <s v="kg"/>
    <n v="944248914"/>
    <s v="CargillChicken"/>
    <x v="0"/>
  </r>
  <r>
    <s v="Meat"/>
    <x v="2"/>
    <x v="1"/>
    <s v="Western Europe"/>
    <x v="0"/>
    <x v="5"/>
    <s v="kg"/>
    <n v="783355817.0666666"/>
    <s v="CargillChicken"/>
    <x v="0"/>
  </r>
  <r>
    <s v="Meat"/>
    <x v="15"/>
    <x v="1"/>
    <s v="East Asia and Southeast Asia"/>
    <x v="0"/>
    <x v="5"/>
    <s v="kg"/>
    <n v="5146156581.3000002"/>
    <s v="JapfaChicken"/>
    <x v="0"/>
  </r>
  <r>
    <s v="Meat"/>
    <x v="16"/>
    <x v="1"/>
    <s v="East Asia and Southeast Asia"/>
    <x v="0"/>
    <x v="5"/>
    <s v="kg"/>
    <n v="4249120113"/>
    <s v="Wellhope AgritechChicken"/>
    <x v="0"/>
  </r>
  <r>
    <s v="Meat"/>
    <x v="17"/>
    <x v="1"/>
    <s v="East Asia and Southeast Asia"/>
    <x v="0"/>
    <x v="5"/>
    <s v="kg"/>
    <n v="3593391700.5"/>
    <s v="Charoen PokphandChicken"/>
    <x v="0"/>
  </r>
  <r>
    <s v="Meat"/>
    <x v="17"/>
    <x v="1"/>
    <s v="Russian Federation"/>
    <x v="0"/>
    <x v="5"/>
    <s v="kg"/>
    <n v="347505399.62962961"/>
    <s v="Charoen PokphandChicken"/>
    <x v="0"/>
  </r>
  <r>
    <s v="Meat"/>
    <x v="18"/>
    <x v="1"/>
    <s v="East Asia and Southeast Asia"/>
    <x v="0"/>
    <x v="5"/>
    <s v="kg"/>
    <n v="3567162564"/>
    <s v="Fuijan Sunner DevelopmentChicken"/>
    <x v="0"/>
  </r>
  <r>
    <s v="Meat"/>
    <x v="19"/>
    <x v="1"/>
    <s v="North America"/>
    <x v="0"/>
    <x v="5"/>
    <s v="kg"/>
    <n v="3450038087.1111112"/>
    <s v="Koch FoodsChicken"/>
    <x v="0"/>
  </r>
  <r>
    <s v="Meat"/>
    <x v="20"/>
    <x v="1"/>
    <s v="Near East and North Africa"/>
    <x v="0"/>
    <x v="5"/>
    <s v="kg"/>
    <n v="3795096689.3155556"/>
    <s v="Arab Company for Livestock Development (ACOLID)Chicken"/>
    <x v="0"/>
  </r>
  <r>
    <s v="Meat"/>
    <x v="21"/>
    <x v="1"/>
    <s v="East Asia and Southeast Asia"/>
    <x v="0"/>
    <x v="5"/>
    <s v="kg"/>
    <n v="3450600281.3940005"/>
    <s v="New Hope GroupChicken"/>
    <x v="0"/>
  </r>
  <r>
    <s v="Meat"/>
    <x v="22"/>
    <x v="1"/>
    <s v="Latin America and the Caribbean"/>
    <x v="0"/>
    <x v="5"/>
    <s v="kg"/>
    <n v="3682350905.0370369"/>
    <s v="Industrias BachocoChicken"/>
    <x v="0"/>
  </r>
  <r>
    <s v="Meat"/>
    <x v="22"/>
    <x v="1"/>
    <s v="North America"/>
    <x v="0"/>
    <x v="5"/>
    <s v="kg"/>
    <n v="695156928"/>
    <s v="Industrias BachocoChicken"/>
    <x v="0"/>
  </r>
  <r>
    <s v="Meat"/>
    <x v="23"/>
    <x v="1"/>
    <s v="North America"/>
    <x v="0"/>
    <x v="5"/>
    <s v="kg"/>
    <n v="3166826005.3333335"/>
    <s v="Perdue FarmsChicken"/>
    <x v="0"/>
  </r>
  <r>
    <s v="Meat"/>
    <x v="24"/>
    <x v="1"/>
    <s v="North America"/>
    <x v="0"/>
    <x v="5"/>
    <s v="kg"/>
    <n v="2757970745.4577775"/>
    <s v="Continental Grain CompanyChicken"/>
    <x v="0"/>
  </r>
  <r>
    <s v="Meat"/>
    <x v="25"/>
    <x v="1"/>
    <s v="Eastern Europe"/>
    <x v="0"/>
    <x v="5"/>
    <s v="kg"/>
    <n v="2128075728.6909306"/>
    <s v="MHPChicken"/>
    <x v="1"/>
  </r>
  <r>
    <s v="Meat"/>
    <x v="26"/>
    <x v="1"/>
    <s v="East Asia and Southeast Asia"/>
    <x v="0"/>
    <x v="5"/>
    <s v="kg"/>
    <n v="1098126514.8000002"/>
    <s v="WH GroupChicken"/>
    <x v="0"/>
  </r>
  <r>
    <s v="Meat"/>
    <x v="26"/>
    <x v="1"/>
    <s v="Eastern Europe"/>
    <x v="0"/>
    <x v="5"/>
    <s v="kg"/>
    <n v="508021134.96296299"/>
    <s v="WH GroupChicken"/>
    <x v="0"/>
  </r>
  <r>
    <s v="Meat"/>
    <x v="27"/>
    <x v="1"/>
    <s v="Latin America and the Caribbean"/>
    <x v="0"/>
    <x v="5"/>
    <s v="kg"/>
    <n v="2339204297.6948152"/>
    <s v="Aurora AlimentosChicken"/>
    <x v="0"/>
  </r>
  <r>
    <s v="Meat"/>
    <x v="26"/>
    <x v="2"/>
    <s v="North America"/>
    <x v="0"/>
    <x v="5"/>
    <s v="kg"/>
    <n v="24480560006.316456"/>
    <s v="WH GroupPigs"/>
    <x v="0"/>
  </r>
  <r>
    <s v="Meat"/>
    <x v="26"/>
    <x v="2"/>
    <s v="East Asia and Southeast Asia"/>
    <x v="0"/>
    <x v="5"/>
    <s v="kg"/>
    <n v="13234439443.062338"/>
    <s v="WH GroupPigs"/>
    <x v="0"/>
  </r>
  <r>
    <s v="Meat"/>
    <x v="26"/>
    <x v="2"/>
    <s v="Eastern Europe"/>
    <x v="0"/>
    <x v="5"/>
    <s v="kg"/>
    <n v="3959123418.7204924"/>
    <s v="WH GroupPigs"/>
    <x v="0"/>
  </r>
  <r>
    <s v="Meat"/>
    <x v="0"/>
    <x v="2"/>
    <s v="North America"/>
    <x v="0"/>
    <x v="5"/>
    <s v="kg"/>
    <n v="22105912652.533337"/>
    <s v="JBSPigs"/>
    <x v="0"/>
  </r>
  <r>
    <s v="Meat"/>
    <x v="0"/>
    <x v="2"/>
    <s v="Latin America and the Caribbean"/>
    <x v="0"/>
    <x v="5"/>
    <s v="kg"/>
    <n v="6693496044.3733339"/>
    <s v="JBSPigs"/>
    <x v="0"/>
  </r>
  <r>
    <s v="Meat"/>
    <x v="0"/>
    <x v="2"/>
    <s v="Oceania"/>
    <x v="0"/>
    <x v="5"/>
    <s v="kg"/>
    <n v="2837765764.3573332"/>
    <s v="JBSPigs"/>
    <x v="0"/>
  </r>
  <r>
    <s v="Meat"/>
    <x v="0"/>
    <x v="2"/>
    <s v="Western Europe"/>
    <x v="0"/>
    <x v="5"/>
    <s v="kg"/>
    <n v="1352267980.3181999"/>
    <s v="JBSPigs"/>
    <x v="0"/>
  </r>
  <r>
    <s v="Meat"/>
    <x v="3"/>
    <x v="2"/>
    <s v="North America"/>
    <x v="0"/>
    <x v="5"/>
    <s v="kg"/>
    <n v="16940367353.000002"/>
    <s v="TysonPigs"/>
    <x v="0"/>
  </r>
  <r>
    <s v="Meat"/>
    <x v="11"/>
    <x v="2"/>
    <s v="Western Europe"/>
    <x v="0"/>
    <x v="5"/>
    <s v="kg"/>
    <n v="11815428143.333334"/>
    <s v="Tönnies GroupPigs"/>
    <x v="0"/>
  </r>
  <r>
    <s v="Meat"/>
    <x v="8"/>
    <x v="2"/>
    <s v="Western Europe"/>
    <x v="0"/>
    <x v="5"/>
    <s v="kg"/>
    <n v="9701296707.2044449"/>
    <s v="Danish CrownPigs"/>
    <x v="0"/>
  </r>
  <r>
    <s v="Meat"/>
    <x v="8"/>
    <x v="2"/>
    <s v="Eastern Europe"/>
    <x v="0"/>
    <x v="5"/>
    <s v="kg"/>
    <n v="803236623.52888894"/>
    <s v="Danish CrownPigs"/>
    <x v="0"/>
  </r>
  <r>
    <s v="Meat"/>
    <x v="7"/>
    <x v="2"/>
    <s v="Western Europe"/>
    <x v="0"/>
    <x v="5"/>
    <s v="kg"/>
    <n v="7992921950.7290001"/>
    <s v="Vion Food GroupPigs"/>
    <x v="0"/>
  </r>
  <r>
    <s v="Meat"/>
    <x v="28"/>
    <x v="2"/>
    <s v="East Asia and Southeast Asia"/>
    <x v="0"/>
    <x v="5"/>
    <s v="kg"/>
    <n v="13316852250"/>
    <s v="Muyuan FoodstuffPigs"/>
    <x v="0"/>
  </r>
  <r>
    <s v="Meat"/>
    <x v="13"/>
    <x v="2"/>
    <s v="Latin America and the Caribbean"/>
    <x v="0"/>
    <x v="5"/>
    <s v="kg"/>
    <n v="7320792575.8933344"/>
    <s v="BRFPigs"/>
    <x v="0"/>
  </r>
  <r>
    <s v="Meat"/>
    <x v="29"/>
    <x v="2"/>
    <s v="Western Europe"/>
    <x v="0"/>
    <x v="5"/>
    <s v="kg"/>
    <n v="5649187407.4074078"/>
    <s v="Grupo VallPigs"/>
    <x v="0"/>
  </r>
  <r>
    <s v="Meat"/>
    <x v="30"/>
    <x v="2"/>
    <s v="East Asia and Southeast Asia"/>
    <x v="0"/>
    <x v="5"/>
    <s v="kg"/>
    <n v="8486229375"/>
    <s v="Zhengbang GroupPigs"/>
    <x v="0"/>
  </r>
  <r>
    <s v="Meat"/>
    <x v="5"/>
    <x v="2"/>
    <s v="Western Europe"/>
    <x v="0"/>
    <x v="5"/>
    <s v="kg"/>
    <n v="5566974700.854701"/>
    <s v="BigardPigs"/>
    <x v="0"/>
  </r>
  <r>
    <s v="Meat"/>
    <x v="27"/>
    <x v="2"/>
    <s v="Latin America and the Caribbean"/>
    <x v="0"/>
    <x v="5"/>
    <s v="kg"/>
    <n v="5544011361.1111116"/>
    <s v="Aurora AlimentosPigs"/>
    <x v="0"/>
  </r>
  <r>
    <s v="Meat"/>
    <x v="17"/>
    <x v="2"/>
    <s v="North America"/>
    <x v="0"/>
    <x v="5"/>
    <s v="kg"/>
    <n v="3128980694.4444447"/>
    <s v="Charoen PokphandPigs"/>
    <x v="0"/>
  </r>
  <r>
    <s v="Meat"/>
    <x v="17"/>
    <x v="2"/>
    <s v="Russian Federation"/>
    <x v="0"/>
    <x v="5"/>
    <s v="kg"/>
    <n v="1146009500"/>
    <s v="Charoen PokphandPigs"/>
    <x v="0"/>
  </r>
  <r>
    <s v="Meat"/>
    <x v="17"/>
    <x v="2"/>
    <s v="East Asia and Southeast Asia"/>
    <x v="0"/>
    <x v="5"/>
    <s v="kg"/>
    <n v="1134844875"/>
    <s v="Charoen PokphandPigs"/>
    <x v="0"/>
  </r>
  <r>
    <s v="Meat"/>
    <x v="10"/>
    <x v="2"/>
    <s v="Western Europe"/>
    <x v="0"/>
    <x v="5"/>
    <s v="kg"/>
    <n v="4383464066.666667"/>
    <s v="WestfleischPigs"/>
    <x v="0"/>
  </r>
  <r>
    <s v="Meat"/>
    <x v="31"/>
    <x v="2"/>
    <s v="Western Europe"/>
    <x v="0"/>
    <x v="5"/>
    <s v="kg"/>
    <n v="4250631822.2222223"/>
    <s v="Grupo JorgesPigs"/>
    <x v="0"/>
  </r>
  <r>
    <s v="Meat"/>
    <x v="32"/>
    <x v="2"/>
    <s v="North America"/>
    <x v="0"/>
    <x v="5"/>
    <s v="kg"/>
    <n v="4940495833.333334"/>
    <s v="SeaboardPigs"/>
    <x v="1"/>
  </r>
  <r>
    <s v="Meat"/>
    <x v="33"/>
    <x v="2"/>
    <s v="East Asia and Southeast Asia"/>
    <x v="0"/>
    <x v="5"/>
    <s v="kg"/>
    <n v="5222295000"/>
    <s v="COFCO GroupPigs"/>
    <x v="1"/>
  </r>
  <r>
    <s v="Meat"/>
    <x v="34"/>
    <x v="2"/>
    <s v="North America"/>
    <x v="0"/>
    <x v="5"/>
    <s v="kg"/>
    <n v="4281763055.5555563"/>
    <s v="Triumph FoodsPigs"/>
    <x v="1"/>
  </r>
  <r>
    <s v="Meat"/>
    <x v="35"/>
    <x v="2"/>
    <s v="Western Europe"/>
    <x v="0"/>
    <x v="5"/>
    <s v="kg"/>
    <n v="2855893255.5555553"/>
    <s v="Cooperl Arc AtlantiquePigs"/>
    <x v="1"/>
  </r>
  <r>
    <s v="Meat"/>
    <x v="21"/>
    <x v="2"/>
    <s v="East Asia and Southeast Asia"/>
    <x v="0"/>
    <x v="5"/>
    <s v="kg"/>
    <n v="3976978500"/>
    <s v="New Hope GroupPigs"/>
    <x v="0"/>
  </r>
  <r>
    <s v="Meat"/>
    <x v="14"/>
    <x v="2"/>
    <s v="East Asia and Southeast Asia"/>
    <x v="0"/>
    <x v="5"/>
    <s v="kg"/>
    <n v="3856464000"/>
    <s v="Wen's Food GroupPigs"/>
    <x v="0"/>
  </r>
  <r>
    <s v="Meat"/>
    <x v="36"/>
    <x v="2"/>
    <s v="North America"/>
    <x v="0"/>
    <x v="5"/>
    <s v="kg"/>
    <n v="2785122184.4444447"/>
    <s v="Clemens Food GroupPigs"/>
    <x v="1"/>
  </r>
  <r>
    <s v="Meat"/>
    <x v="6"/>
    <x v="2"/>
    <s v="Western Europe"/>
    <x v="0"/>
    <x v="5"/>
    <m/>
    <n v="469786894.58689469"/>
    <s v="Gruppo CremoniniPigs"/>
    <x v="0"/>
  </r>
  <r>
    <s v="Meat"/>
    <x v="0"/>
    <x v="0"/>
    <s v="Latin America and the Caribbean"/>
    <x v="0"/>
    <x v="6"/>
    <s v="kg"/>
    <n v="207782300056.53165"/>
    <s v="JBSCattle"/>
    <x v="0"/>
  </r>
  <r>
    <s v="Meat"/>
    <x v="0"/>
    <x v="0"/>
    <s v="North America"/>
    <x v="0"/>
    <x v="6"/>
    <s v="kg"/>
    <n v="99112656966.796295"/>
    <s v="JBSCattle"/>
    <x v="0"/>
  </r>
  <r>
    <s v="Meat"/>
    <x v="0"/>
    <x v="0"/>
    <s v="Oceania"/>
    <x v="0"/>
    <x v="6"/>
    <s v="kg"/>
    <n v="28145697557.628078"/>
    <s v="JBSCattle"/>
    <x v="0"/>
  </r>
  <r>
    <s v="Meat"/>
    <x v="1"/>
    <x v="0"/>
    <s v="Latin America and the Caribbean"/>
    <x v="0"/>
    <x v="6"/>
    <s v="kg"/>
    <n v="85581202248.040649"/>
    <s v="MarfrigCattle"/>
    <x v="0"/>
  </r>
  <r>
    <s v="Meat"/>
    <x v="1"/>
    <x v="0"/>
    <s v="North America"/>
    <x v="0"/>
    <x v="6"/>
    <s v="kg"/>
    <n v="32562698214.245571"/>
    <s v="MarfrigCattle"/>
    <x v="0"/>
  </r>
  <r>
    <s v="Meat"/>
    <x v="2"/>
    <x v="0"/>
    <s v="North America"/>
    <x v="0"/>
    <x v="6"/>
    <s v="kg"/>
    <n v="77444016350.771606"/>
    <s v="CargillCattle"/>
    <x v="0"/>
  </r>
  <r>
    <s v="Meat"/>
    <x v="2"/>
    <x v="0"/>
    <s v="Oceania"/>
    <x v="0"/>
    <x v="6"/>
    <s v="kg"/>
    <n v="8002841196.7592592"/>
    <s v="CargillCattle"/>
    <x v="0"/>
  </r>
  <r>
    <s v="Meat"/>
    <x v="3"/>
    <x v="0"/>
    <s v="North America"/>
    <x v="0"/>
    <x v="6"/>
    <s v="kg"/>
    <n v="65413483533.211639"/>
    <s v="TysonCattle"/>
    <x v="0"/>
  </r>
  <r>
    <s v="Meat"/>
    <x v="3"/>
    <x v="0"/>
    <s v="Oceania"/>
    <x v="0"/>
    <x v="6"/>
    <s v="kg"/>
    <n v="4853075336.7852287"/>
    <s v="TysonCattle"/>
    <x v="0"/>
  </r>
  <r>
    <s v="Meat"/>
    <x v="4"/>
    <x v="0"/>
    <s v="Latin America and the Caribbean"/>
    <x v="0"/>
    <x v="6"/>
    <s v="kg"/>
    <n v="87311130752.187653"/>
    <s v="MinervaCattle"/>
    <x v="0"/>
  </r>
  <r>
    <s v="Meat"/>
    <x v="5"/>
    <x v="0"/>
    <s v="Western Europe"/>
    <x v="0"/>
    <x v="6"/>
    <s v="kg"/>
    <n v="26219472213.333344"/>
    <s v="BigardCattle"/>
    <x v="0"/>
  </r>
  <r>
    <s v="Meat"/>
    <x v="6"/>
    <x v="0"/>
    <s v="Western Europe"/>
    <x v="0"/>
    <x v="6"/>
    <s v="kg"/>
    <n v="25309707694.222225"/>
    <s v="Gruppo CremoniniCattle"/>
    <x v="0"/>
  </r>
  <r>
    <s v="Meat"/>
    <x v="7"/>
    <x v="0"/>
    <s v="Western Europe"/>
    <x v="0"/>
    <x v="6"/>
    <s v="kg"/>
    <n v="10396113432.241135"/>
    <s v="Vion Food GroupCattle"/>
    <x v="0"/>
  </r>
  <r>
    <s v="Meat"/>
    <x v="8"/>
    <x v="0"/>
    <s v="Western Europe"/>
    <x v="0"/>
    <x v="6"/>
    <s v="kg"/>
    <n v="10345755940.400003"/>
    <s v="Danish CrownCattle"/>
    <x v="0"/>
  </r>
  <r>
    <s v="Meat"/>
    <x v="9"/>
    <x v="0"/>
    <s v="Oceania"/>
    <x v="0"/>
    <x v="6"/>
    <s v="kg"/>
    <n v="8002841196.7592592"/>
    <s v="Teys Cattle"/>
    <x v="0"/>
  </r>
  <r>
    <s v="Meat"/>
    <x v="10"/>
    <x v="0"/>
    <s v="Western Europe"/>
    <x v="0"/>
    <x v="6"/>
    <s v="kg"/>
    <n v="5170162548.6933346"/>
    <s v="WestfleischCattle"/>
    <x v="0"/>
  </r>
  <r>
    <s v="Meat"/>
    <x v="11"/>
    <x v="0"/>
    <s v="Western Europe"/>
    <x v="0"/>
    <x v="6"/>
    <s v="kg"/>
    <n v="4942067142.1333351"/>
    <s v="Tönnies GroupCattle"/>
    <x v="0"/>
  </r>
  <r>
    <s v="Meat"/>
    <x v="12"/>
    <x v="0"/>
    <s v="Oceania"/>
    <x v="0"/>
    <x v="6"/>
    <s v="kg"/>
    <n v="3594438776.9321694"/>
    <s v="NH FoodsCattle"/>
    <x v="1"/>
  </r>
  <r>
    <s v="Meat"/>
    <x v="0"/>
    <x v="1"/>
    <s v="North America"/>
    <x v="0"/>
    <x v="6"/>
    <s v="kg"/>
    <n v="772848219.32469618"/>
    <s v="JBSChicken"/>
    <x v="0"/>
  </r>
  <r>
    <s v="Meat"/>
    <x v="0"/>
    <x v="1"/>
    <s v="Latin America and the Caribbean"/>
    <x v="0"/>
    <x v="6"/>
    <s v="kg"/>
    <n v="996748205.84768021"/>
    <s v="JBSChicken"/>
    <x v="0"/>
  </r>
  <r>
    <s v="Meat"/>
    <x v="0"/>
    <x v="1"/>
    <s v="Western Europe"/>
    <x v="0"/>
    <x v="6"/>
    <s v="kg"/>
    <n v="199873639.28732949"/>
    <s v="JBSChicken"/>
    <x v="0"/>
  </r>
  <r>
    <s v="Meat"/>
    <x v="3"/>
    <x v="1"/>
    <s v="North America"/>
    <x v="0"/>
    <x v="6"/>
    <s v="kg"/>
    <n v="743179654.723441"/>
    <s v="TysonChicken"/>
    <x v="0"/>
  </r>
  <r>
    <s v="Meat"/>
    <x v="3"/>
    <x v="1"/>
    <s v="East Asia and Southeast Asia"/>
    <x v="0"/>
    <x v="6"/>
    <s v="kg"/>
    <n v="66061802.845161304"/>
    <s v="TysonChicken"/>
    <x v="0"/>
  </r>
  <r>
    <s v="Meat"/>
    <x v="13"/>
    <x v="1"/>
    <s v="Latin America and the Caribbean"/>
    <x v="0"/>
    <x v="6"/>
    <s v="kg"/>
    <n v="1137813625.2183232"/>
    <s v="BRFChicken"/>
    <x v="0"/>
  </r>
  <r>
    <s v="Meat"/>
    <x v="14"/>
    <x v="1"/>
    <s v="East Asia and Southeast Asia"/>
    <x v="0"/>
    <x v="6"/>
    <s v="kg"/>
    <n v="374217561.9000001"/>
    <s v="Wen's Food GroupChicken"/>
    <x v="0"/>
  </r>
  <r>
    <s v="Meat"/>
    <x v="2"/>
    <x v="1"/>
    <s v="North America"/>
    <x v="0"/>
    <x v="6"/>
    <s v="kg"/>
    <n v="229638809.45777783"/>
    <s v="CargillChicken"/>
    <x v="0"/>
  </r>
  <r>
    <s v="Meat"/>
    <x v="2"/>
    <x v="1"/>
    <s v="Latin America and the Caribbean"/>
    <x v="0"/>
    <x v="6"/>
    <s v="kg"/>
    <n v="189853736.02962965"/>
    <s v="CargillChicken"/>
    <x v="0"/>
  </r>
  <r>
    <s v="Meat"/>
    <x v="2"/>
    <x v="1"/>
    <s v="East Asia and Southeast Asia"/>
    <x v="0"/>
    <x v="6"/>
    <s v="kg"/>
    <n v="56939274.000000007"/>
    <s v="CargillChicken"/>
    <x v="0"/>
  </r>
  <r>
    <s v="Meat"/>
    <x v="2"/>
    <x v="1"/>
    <s v="Western Europe"/>
    <x v="0"/>
    <x v="6"/>
    <s v="kg"/>
    <n v="72992873.066666663"/>
    <s v="CargillChicken"/>
    <x v="0"/>
  </r>
  <r>
    <s v="Meat"/>
    <x v="15"/>
    <x v="1"/>
    <s v="East Asia and Southeast Asia"/>
    <x v="0"/>
    <x v="6"/>
    <s v="kg"/>
    <n v="310319043.30000001"/>
    <s v="JapfaChicken"/>
    <x v="0"/>
  </r>
  <r>
    <s v="Meat"/>
    <x v="16"/>
    <x v="1"/>
    <s v="East Asia and Southeast Asia"/>
    <x v="0"/>
    <x v="6"/>
    <s v="kg"/>
    <n v="256226733.00000003"/>
    <s v="Wellhope AgritechChicken"/>
    <x v="0"/>
  </r>
  <r>
    <s v="Meat"/>
    <x v="17"/>
    <x v="1"/>
    <s v="East Asia and Southeast Asia"/>
    <x v="0"/>
    <x v="6"/>
    <s v="kg"/>
    <n v="216685570.50000003"/>
    <s v="Charoen PokphandChicken"/>
    <x v="0"/>
  </r>
  <r>
    <s v="Meat"/>
    <x v="17"/>
    <x v="1"/>
    <s v="Russian Federation"/>
    <x v="0"/>
    <x v="6"/>
    <s v="kg"/>
    <n v="21016299.629629634"/>
    <s v="Charoen PokphandChicken"/>
    <x v="0"/>
  </r>
  <r>
    <s v="Meat"/>
    <x v="18"/>
    <x v="1"/>
    <s v="East Asia and Southeast Asia"/>
    <x v="0"/>
    <x v="6"/>
    <s v="kg"/>
    <n v="215103924.00000003"/>
    <s v="Fuijan Sunner DevelopmentChicken"/>
    <x v="0"/>
  </r>
  <r>
    <s v="Meat"/>
    <x v="19"/>
    <x v="1"/>
    <s v="North America"/>
    <x v="0"/>
    <x v="6"/>
    <s v="kg"/>
    <n v="287262887.11111116"/>
    <s v="Koch FoodsChicken"/>
    <x v="0"/>
  </r>
  <r>
    <s v="Meat"/>
    <x v="20"/>
    <x v="1"/>
    <s v="Near East and North Africa"/>
    <x v="0"/>
    <x v="6"/>
    <s v="kg"/>
    <n v="293887685.71555561"/>
    <s v="Arab Company for Livestock Development (ACOLID)Chicken"/>
    <x v="0"/>
  </r>
  <r>
    <s v="Meat"/>
    <x v="21"/>
    <x v="1"/>
    <s v="East Asia and Southeast Asia"/>
    <x v="0"/>
    <x v="6"/>
    <s v="kg"/>
    <n v="208075086.95400003"/>
    <s v="New Hope GroupChicken"/>
    <x v="0"/>
  </r>
  <r>
    <s v="Meat"/>
    <x v="22"/>
    <x v="1"/>
    <s v="Latin America and the Caribbean"/>
    <x v="0"/>
    <x v="6"/>
    <s v="kg"/>
    <n v="356416865.03703707"/>
    <s v="Industrias BachocoChicken"/>
    <x v="0"/>
  </r>
  <r>
    <s v="Meat"/>
    <x v="22"/>
    <x v="1"/>
    <s v="North America"/>
    <x v="0"/>
    <x v="6"/>
    <s v="kg"/>
    <n v="57881328.000000007"/>
    <s v="Industrias BachocoChicken"/>
    <x v="0"/>
  </r>
  <r>
    <s v="Meat"/>
    <x v="23"/>
    <x v="1"/>
    <s v="North America"/>
    <x v="0"/>
    <x v="6"/>
    <s v="kg"/>
    <n v="263681605.33333337"/>
    <s v="Perdue FarmsChicken"/>
    <x v="0"/>
  </r>
  <r>
    <s v="Meat"/>
    <x v="24"/>
    <x v="1"/>
    <s v="North America"/>
    <x v="0"/>
    <x v="6"/>
    <s v="kg"/>
    <n v="229638809.45777783"/>
    <s v="Continental Grain CompanyChicken"/>
    <x v="0"/>
  </r>
  <r>
    <s v="Meat"/>
    <x v="25"/>
    <x v="1"/>
    <s v="Eastern Europe"/>
    <x v="0"/>
    <x v="6"/>
    <s v="kg"/>
    <n v="158723192.64129066"/>
    <s v="MHPChicken"/>
    <x v="1"/>
  </r>
  <r>
    <s v="Meat"/>
    <x v="26"/>
    <x v="1"/>
    <s v="East Asia and Southeast Asia"/>
    <x v="0"/>
    <x v="6"/>
    <s v="kg"/>
    <n v="66218266.800000012"/>
    <s v="WH GroupChicken"/>
    <x v="0"/>
  </r>
  <r>
    <s v="Meat"/>
    <x v="26"/>
    <x v="1"/>
    <s v="Eastern Europe"/>
    <x v="0"/>
    <x v="6"/>
    <s v="kg"/>
    <n v="37890914.96296297"/>
    <s v="WH GroupChicken"/>
    <x v="0"/>
  </r>
  <r>
    <s v="Meat"/>
    <x v="27"/>
    <x v="1"/>
    <s v="Latin America and the Caribbean"/>
    <x v="0"/>
    <x v="6"/>
    <s v="kg"/>
    <n v="226412931.29481485"/>
    <s v="Aurora AlimentosChicken"/>
    <x v="0"/>
  </r>
  <r>
    <s v="Meat"/>
    <x v="26"/>
    <x v="2"/>
    <s v="North America"/>
    <x v="0"/>
    <x v="6"/>
    <s v="kg"/>
    <n v="17787855164.134159"/>
    <s v="WH GroupPigs"/>
    <x v="0"/>
  </r>
  <r>
    <s v="Meat"/>
    <x v="26"/>
    <x v="2"/>
    <s v="East Asia and Southeast Asia"/>
    <x v="0"/>
    <x v="6"/>
    <s v="kg"/>
    <n v="8901137752.0005779"/>
    <s v="WH GroupPigs"/>
    <x v="0"/>
  </r>
  <r>
    <s v="Meat"/>
    <x v="26"/>
    <x v="2"/>
    <s v="Eastern Europe"/>
    <x v="0"/>
    <x v="6"/>
    <s v="kg"/>
    <n v="2041886045.0703893"/>
    <s v="WH GroupPigs"/>
    <x v="0"/>
  </r>
  <r>
    <s v="Meat"/>
    <x v="0"/>
    <x v="2"/>
    <s v="North America"/>
    <x v="0"/>
    <x v="6"/>
    <s v="kg"/>
    <n v="16062409210.933336"/>
    <s v="JBSPigs"/>
    <x v="0"/>
  </r>
  <r>
    <s v="Meat"/>
    <x v="0"/>
    <x v="2"/>
    <s v="Latin America and the Caribbean"/>
    <x v="0"/>
    <x v="6"/>
    <s v="kg"/>
    <n v="3949281477.9733338"/>
    <s v="JBSPigs"/>
    <x v="0"/>
  </r>
  <r>
    <s v="Meat"/>
    <x v="0"/>
    <x v="2"/>
    <s v="Oceania"/>
    <x v="0"/>
    <x v="6"/>
    <s v="kg"/>
    <n v="2272612850.6293335"/>
    <s v="JBSPigs"/>
    <x v="0"/>
  </r>
  <r>
    <s v="Meat"/>
    <x v="0"/>
    <x v="2"/>
    <s v="Western Europe"/>
    <x v="0"/>
    <x v="6"/>
    <s v="kg"/>
    <n v="716347296.96420002"/>
    <s v="JBSPigs"/>
    <x v="0"/>
  </r>
  <r>
    <s v="Meat"/>
    <x v="3"/>
    <x v="2"/>
    <s v="North America"/>
    <x v="0"/>
    <x v="6"/>
    <s v="kg"/>
    <n v="12309064859.000002"/>
    <s v="TysonPigs"/>
    <x v="0"/>
  </r>
  <r>
    <s v="Meat"/>
    <x v="11"/>
    <x v="2"/>
    <s v="Western Europe"/>
    <x v="0"/>
    <x v="6"/>
    <s v="kg"/>
    <n v="6259077443.333334"/>
    <s v="Tönnies GroupPigs"/>
    <x v="0"/>
  </r>
  <r>
    <s v="Meat"/>
    <x v="8"/>
    <x v="2"/>
    <s v="Western Europe"/>
    <x v="0"/>
    <x v="6"/>
    <s v="kg"/>
    <n v="5139142370.0044441"/>
    <s v="Danish CrownPigs"/>
    <x v="0"/>
  </r>
  <r>
    <s v="Meat"/>
    <x v="8"/>
    <x v="2"/>
    <s v="Eastern Europe"/>
    <x v="0"/>
    <x v="6"/>
    <s v="kg"/>
    <n v="414262825.12888896"/>
    <s v="Danish CrownPigs"/>
    <x v="0"/>
  </r>
  <r>
    <s v="Meat"/>
    <x v="7"/>
    <x v="2"/>
    <s v="Western Europe"/>
    <x v="0"/>
    <x v="6"/>
    <s v="kg"/>
    <n v="4234151897.099"/>
    <s v="Vion Food GroupPigs"/>
    <x v="0"/>
  </r>
  <r>
    <s v="Meat"/>
    <x v="28"/>
    <x v="2"/>
    <s v="East Asia and Southeast Asia"/>
    <x v="0"/>
    <x v="6"/>
    <s v="kg"/>
    <n v="8956566450"/>
    <s v="Muyuan FoodstuffPigs"/>
    <x v="0"/>
  </r>
  <r>
    <s v="Meat"/>
    <x v="13"/>
    <x v="2"/>
    <s v="Latin America and the Caribbean"/>
    <x v="0"/>
    <x v="6"/>
    <s v="kg"/>
    <n v="4319397566.2933331"/>
    <s v="BRFPigs"/>
    <x v="0"/>
  </r>
  <r>
    <s v="Meat"/>
    <x v="29"/>
    <x v="2"/>
    <s v="Western Europe"/>
    <x v="0"/>
    <x v="6"/>
    <s v="kg"/>
    <n v="2992587407.4074073"/>
    <s v="Grupo VallPigs"/>
    <x v="0"/>
  </r>
  <r>
    <s v="Meat"/>
    <x v="30"/>
    <x v="2"/>
    <s v="East Asia and Southeast Asia"/>
    <x v="0"/>
    <x v="6"/>
    <s v="kg"/>
    <n v="5707615875"/>
    <s v="Zhengbang GroupPigs"/>
    <x v="0"/>
  </r>
  <r>
    <s v="Meat"/>
    <x v="5"/>
    <x v="2"/>
    <s v="Western Europe"/>
    <x v="0"/>
    <x v="6"/>
    <s v="kg"/>
    <n v="2949036239.3162398"/>
    <s v="BigardPigs"/>
    <x v="0"/>
  </r>
  <r>
    <s v="Meat"/>
    <x v="27"/>
    <x v="2"/>
    <s v="Latin America and the Caribbean"/>
    <x v="0"/>
    <x v="6"/>
    <s v="kg"/>
    <n v="3271065111.1111116"/>
    <s v="Aurora AlimentosPigs"/>
    <x v="0"/>
  </r>
  <r>
    <s v="Meat"/>
    <x v="17"/>
    <x v="2"/>
    <s v="North America"/>
    <x v="0"/>
    <x v="6"/>
    <s v="kg"/>
    <n v="2273553194.4444447"/>
    <s v="Charoen PokphandPigs"/>
    <x v="0"/>
  </r>
  <r>
    <s v="Meat"/>
    <x v="17"/>
    <x v="2"/>
    <s v="Russian Federation"/>
    <x v="0"/>
    <x v="6"/>
    <s v="kg"/>
    <n v="349883000"/>
    <s v="Charoen PokphandPigs"/>
    <x v="0"/>
  </r>
  <r>
    <s v="Meat"/>
    <x v="17"/>
    <x v="2"/>
    <s v="East Asia and Southeast Asia"/>
    <x v="0"/>
    <x v="6"/>
    <s v="kg"/>
    <n v="763266975"/>
    <s v="Charoen PokphandPigs"/>
    <x v="0"/>
  </r>
  <r>
    <s v="Meat"/>
    <x v="10"/>
    <x v="2"/>
    <s v="Western Europe"/>
    <x v="0"/>
    <x v="6"/>
    <s v="kg"/>
    <n v="2322086066.666667"/>
    <s v="WestfleischPigs"/>
    <x v="0"/>
  </r>
  <r>
    <s v="Meat"/>
    <x v="31"/>
    <x v="2"/>
    <s v="Western Europe"/>
    <x v="0"/>
    <x v="6"/>
    <s v="kg"/>
    <n v="2251719822.2222223"/>
    <s v="Grupo JorgesPigs"/>
    <x v="0"/>
  </r>
  <r>
    <s v="Meat"/>
    <x v="32"/>
    <x v="2"/>
    <s v="North America"/>
    <x v="0"/>
    <x v="6"/>
    <s v="kg"/>
    <n v="3589820833.333334"/>
    <s v="SeaboardPigs"/>
    <x v="1"/>
  </r>
  <r>
    <s v="Meat"/>
    <x v="33"/>
    <x v="2"/>
    <s v="East Asia and Southeast Asia"/>
    <x v="0"/>
    <x v="6"/>
    <s v="kg"/>
    <n v="3512379000.0000005"/>
    <s v="COFCO GroupPigs"/>
    <x v="1"/>
  </r>
  <r>
    <s v="Meat"/>
    <x v="34"/>
    <x v="2"/>
    <s v="North America"/>
    <x v="0"/>
    <x v="6"/>
    <s v="kg"/>
    <n v="3111178055.5555563"/>
    <s v="Triumph FoodsPigs"/>
    <x v="1"/>
  </r>
  <r>
    <s v="Meat"/>
    <x v="35"/>
    <x v="2"/>
    <s v="Western Europe"/>
    <x v="0"/>
    <x v="6"/>
    <s v="kg"/>
    <n v="1512874255.5555556"/>
    <s v="Cooperl Arc AtlantiquePigs"/>
    <x v="1"/>
  </r>
  <r>
    <s v="Meat"/>
    <x v="21"/>
    <x v="2"/>
    <s v="East Asia and Southeast Asia"/>
    <x v="0"/>
    <x v="6"/>
    <s v="kg"/>
    <n v="2674811700"/>
    <s v="New Hope GroupPigs"/>
    <x v="0"/>
  </r>
  <r>
    <s v="Meat"/>
    <x v="14"/>
    <x v="2"/>
    <s v="East Asia and Southeast Asia"/>
    <x v="0"/>
    <x v="6"/>
    <s v="kg"/>
    <n v="2593756800"/>
    <s v="Wen's Food GroupPigs"/>
    <x v="0"/>
  </r>
  <r>
    <s v="Meat"/>
    <x v="36"/>
    <x v="2"/>
    <s v="North America"/>
    <x v="0"/>
    <x v="6"/>
    <s v="kg"/>
    <n v="2023701664.4444449"/>
    <s v="Clemens Food GroupPigs"/>
    <x v="1"/>
  </r>
  <r>
    <s v="Meat"/>
    <x v="6"/>
    <x v="2"/>
    <s v="Western Europe"/>
    <x v="0"/>
    <x v="6"/>
    <s v="kg"/>
    <n v="248863817.66381767"/>
    <s v="Gruppo CremoniniPigs"/>
    <x v="0"/>
  </r>
  <r>
    <s v="Meat"/>
    <x v="0"/>
    <x v="0"/>
    <s v="Latin America and the Caribbean"/>
    <x v="0"/>
    <x v="7"/>
    <s v="kg"/>
    <n v="51782800329.925438"/>
    <s v="JBSCattle"/>
    <x v="0"/>
  </r>
  <r>
    <s v="Meat"/>
    <x v="0"/>
    <x v="0"/>
    <s v="North America"/>
    <x v="0"/>
    <x v="7"/>
    <s v="kg"/>
    <n v="10653145992.499918"/>
    <s v="JBSCattle"/>
    <x v="0"/>
  </r>
  <r>
    <s v="Meat"/>
    <x v="0"/>
    <x v="0"/>
    <s v="Oceania"/>
    <x v="0"/>
    <x v="7"/>
    <s v="kg"/>
    <n v="3372974279.2382007"/>
    <s v="JBSCattle"/>
    <x v="0"/>
  </r>
  <r>
    <s v="Meat"/>
    <x v="1"/>
    <x v="0"/>
    <s v="Latin America and the Caribbean"/>
    <x v="0"/>
    <x v="7"/>
    <s v="kg"/>
    <n v="21328257059.429672"/>
    <s v="MarfrigCattle"/>
    <x v="0"/>
  </r>
  <r>
    <s v="Meat"/>
    <x v="1"/>
    <x v="0"/>
    <s v="North America"/>
    <x v="0"/>
    <x v="7"/>
    <s v="kg"/>
    <n v="3500008864.6830215"/>
    <s v="MarfrigCattle"/>
    <x v="0"/>
  </r>
  <r>
    <s v="Meat"/>
    <x v="2"/>
    <x v="0"/>
    <s v="North America"/>
    <x v="0"/>
    <x v="7"/>
    <s v="kg"/>
    <n v="8324087333.3333321"/>
    <s v="CargillCattle"/>
    <x v="0"/>
  </r>
  <r>
    <s v="Meat"/>
    <x v="2"/>
    <x v="0"/>
    <s v="Oceania"/>
    <x v="0"/>
    <x v="7"/>
    <s v="kg"/>
    <n v="959058750"/>
    <s v="CargillCattle"/>
    <x v="0"/>
  </r>
  <r>
    <s v="Meat"/>
    <x v="3"/>
    <x v="0"/>
    <s v="North America"/>
    <x v="0"/>
    <x v="7"/>
    <s v="kg"/>
    <n v="7030982835.9333324"/>
    <s v="TysonCattle"/>
    <x v="0"/>
  </r>
  <r>
    <s v="Meat"/>
    <x v="3"/>
    <x v="0"/>
    <s v="Oceania"/>
    <x v="0"/>
    <x v="7"/>
    <s v="kg"/>
    <n v="581591493.78571427"/>
    <s v="TysonCattle"/>
    <x v="0"/>
  </r>
  <r>
    <s v="Meat"/>
    <x v="4"/>
    <x v="0"/>
    <s v="Latin America and the Caribbean"/>
    <x v="0"/>
    <x v="7"/>
    <s v="kg"/>
    <n v="21759383975.875"/>
    <s v="MinervaCattle"/>
    <x v="0"/>
  </r>
  <r>
    <s v="Meat"/>
    <x v="5"/>
    <x v="0"/>
    <s v="Western Europe"/>
    <x v="0"/>
    <x v="7"/>
    <s v="kg"/>
    <n v="2414745600.0000005"/>
    <s v="BigardCattle"/>
    <x v="0"/>
  </r>
  <r>
    <s v="Meat"/>
    <x v="6"/>
    <x v="0"/>
    <s v="Western Europe"/>
    <x v="0"/>
    <x v="7"/>
    <s v="kg"/>
    <n v="2330958640"/>
    <s v="Gruppo CremoniniCattle"/>
    <x v="0"/>
  </r>
  <r>
    <s v="Meat"/>
    <x v="7"/>
    <x v="0"/>
    <s v="Western Europe"/>
    <x v="0"/>
    <x v="7"/>
    <s v="kg"/>
    <n v="957455167.79849982"/>
    <s v="Vion Food GroupCattle"/>
    <x v="0"/>
  </r>
  <r>
    <s v="Meat"/>
    <x v="8"/>
    <x v="0"/>
    <s v="Western Europe"/>
    <x v="0"/>
    <x v="7"/>
    <s v="kg"/>
    <n v="952817373"/>
    <s v="Danish CrownCattle"/>
    <x v="0"/>
  </r>
  <r>
    <s v="Meat"/>
    <x v="9"/>
    <x v="0"/>
    <s v="Oceania"/>
    <x v="0"/>
    <x v="7"/>
    <s v="kg"/>
    <n v="959058750"/>
    <s v="Teys Cattle"/>
    <x v="0"/>
  </r>
  <r>
    <s v="Meat"/>
    <x v="10"/>
    <x v="0"/>
    <s v="Western Europe"/>
    <x v="0"/>
    <x v="7"/>
    <s v="kg"/>
    <n v="476158603.20000005"/>
    <s v="WestfleischCattle"/>
    <x v="0"/>
  </r>
  <r>
    <s v="Meat"/>
    <x v="11"/>
    <x v="0"/>
    <s v="Western Europe"/>
    <x v="0"/>
    <x v="7"/>
    <s v="kg"/>
    <n v="455151606"/>
    <s v="Tönnies GroupCattle"/>
    <x v="0"/>
  </r>
  <r>
    <s v="Meat"/>
    <x v="12"/>
    <x v="0"/>
    <s v="Oceania"/>
    <x v="0"/>
    <x v="7"/>
    <s v="kg"/>
    <n v="430756761.95499992"/>
    <s v="NH FoodsCattle"/>
    <x v="1"/>
  </r>
  <r>
    <s v="Meat"/>
    <x v="0"/>
    <x v="1"/>
    <s v="North America"/>
    <x v="0"/>
    <x v="7"/>
    <s v="kg"/>
    <n v="7330906572.26437"/>
    <s v="JBSChicken"/>
    <x v="0"/>
  </r>
  <r>
    <s v="Meat"/>
    <x v="0"/>
    <x v="1"/>
    <s v="Latin America and the Caribbean"/>
    <x v="0"/>
    <x v="7"/>
    <s v="kg"/>
    <n v="7858473364.6848011"/>
    <s v="JBSChicken"/>
    <x v="0"/>
  </r>
  <r>
    <s v="Meat"/>
    <x v="0"/>
    <x v="1"/>
    <s v="Western Europe"/>
    <x v="0"/>
    <x v="7"/>
    <s v="kg"/>
    <n v="1538892511.9076924"/>
    <s v="JBSChicken"/>
    <x v="0"/>
  </r>
  <r>
    <s v="Meat"/>
    <x v="3"/>
    <x v="1"/>
    <s v="North America"/>
    <x v="0"/>
    <x v="7"/>
    <s v="kg"/>
    <n v="7049483299.5096769"/>
    <s v="TysonChicken"/>
    <x v="0"/>
  </r>
  <r>
    <s v="Meat"/>
    <x v="3"/>
    <x v="1"/>
    <s v="East Asia and Southeast Asia"/>
    <x v="0"/>
    <x v="7"/>
    <s v="kg"/>
    <n v="815618745.29032254"/>
    <s v="TysonChicken"/>
    <x v="0"/>
  </r>
  <r>
    <s v="Meat"/>
    <x v="13"/>
    <x v="1"/>
    <s v="Latin America and the Caribbean"/>
    <x v="0"/>
    <x v="7"/>
    <s v="kg"/>
    <n v="8970648770.9696045"/>
    <s v="BRFChicken"/>
    <x v="0"/>
  </r>
  <r>
    <s v="Meat"/>
    <x v="14"/>
    <x v="1"/>
    <s v="East Asia and Southeast Asia"/>
    <x v="0"/>
    <x v="7"/>
    <s v="kg"/>
    <n v="4620201768"/>
    <s v="Wen's Food GroupChicken"/>
    <x v="0"/>
  </r>
  <r>
    <s v="Meat"/>
    <x v="2"/>
    <x v="1"/>
    <s v="North America"/>
    <x v="0"/>
    <x v="7"/>
    <s v="kg"/>
    <n v="2178255206.4000001"/>
    <s v="CargillChicken"/>
    <x v="0"/>
  </r>
  <r>
    <s v="Meat"/>
    <x v="2"/>
    <x v="1"/>
    <s v="Latin America and the Caribbean"/>
    <x v="0"/>
    <x v="7"/>
    <s v="kg"/>
    <n v="1496827904"/>
    <s v="CargillChicken"/>
    <x v="0"/>
  </r>
  <r>
    <s v="Meat"/>
    <x v="2"/>
    <x v="1"/>
    <s v="East Asia and Southeast Asia"/>
    <x v="0"/>
    <x v="7"/>
    <s v="kg"/>
    <n v="702989280"/>
    <s v="CargillChicken"/>
    <x v="0"/>
  </r>
  <r>
    <s v="Meat"/>
    <x v="2"/>
    <x v="1"/>
    <s v="Western Europe"/>
    <x v="0"/>
    <x v="7"/>
    <s v="kg"/>
    <n v="561996000"/>
    <s v="CargillChicken"/>
    <x v="0"/>
  </r>
  <r>
    <s v="Meat"/>
    <x v="15"/>
    <x v="1"/>
    <s v="East Asia and Southeast Asia"/>
    <x v="0"/>
    <x v="7"/>
    <s v="kg"/>
    <n v="3831291576"/>
    <s v="JapfaChicken"/>
    <x v="0"/>
  </r>
  <r>
    <s v="Meat"/>
    <x v="16"/>
    <x v="1"/>
    <s v="East Asia and Southeast Asia"/>
    <x v="0"/>
    <x v="7"/>
    <s v="kg"/>
    <n v="3163451760"/>
    <s v="Wellhope AgritechChicken"/>
    <x v="0"/>
  </r>
  <r>
    <s v="Meat"/>
    <x v="17"/>
    <x v="1"/>
    <s v="East Asia and Southeast Asia"/>
    <x v="0"/>
    <x v="7"/>
    <s v="kg"/>
    <n v="2675264760"/>
    <s v="Charoen PokphandChicken"/>
    <x v="0"/>
  </r>
  <r>
    <s v="Meat"/>
    <x v="17"/>
    <x v="1"/>
    <s v="Russian Federation"/>
    <x v="0"/>
    <x v="7"/>
    <s v="kg"/>
    <n v="289873500"/>
    <s v="Charoen PokphandChicken"/>
    <x v="0"/>
  </r>
  <r>
    <s v="Meat"/>
    <x v="18"/>
    <x v="1"/>
    <s v="East Asia and Southeast Asia"/>
    <x v="0"/>
    <x v="7"/>
    <s v="kg"/>
    <n v="2655737280"/>
    <s v="Fuijan Sunner DevelopmentChicken"/>
    <x v="0"/>
  </r>
  <r>
    <s v="Meat"/>
    <x v="19"/>
    <x v="1"/>
    <s v="North America"/>
    <x v="0"/>
    <x v="7"/>
    <s v="kg"/>
    <n v="2724852480"/>
    <s v="Koch FoodsChicken"/>
    <x v="0"/>
  </r>
  <r>
    <s v="Meat"/>
    <x v="20"/>
    <x v="1"/>
    <s v="Near East and North Africa"/>
    <x v="0"/>
    <x v="7"/>
    <s v="kg"/>
    <n v="2878956218.5999999"/>
    <s v="Arab Company for Livestock Development (ACOLID)Chicken"/>
    <x v="0"/>
  </r>
  <r>
    <s v="Meat"/>
    <x v="21"/>
    <x v="1"/>
    <s v="East Asia and Southeast Asia"/>
    <x v="0"/>
    <x v="7"/>
    <s v="kg"/>
    <n v="2568957158.8800001"/>
    <s v="New Hope GroupChicken"/>
    <x v="0"/>
  </r>
  <r>
    <s v="Meat"/>
    <x v="22"/>
    <x v="1"/>
    <s v="Latin America and the Caribbean"/>
    <x v="0"/>
    <x v="7"/>
    <s v="kg"/>
    <n v="2810030080"/>
    <s v="Industrias BachocoChicken"/>
    <x v="0"/>
  </r>
  <r>
    <s v="Meat"/>
    <x v="22"/>
    <x v="1"/>
    <s v="North America"/>
    <x v="0"/>
    <x v="7"/>
    <s v="kg"/>
    <n v="549037440"/>
    <s v="Industrias BachocoChicken"/>
    <x v="0"/>
  </r>
  <r>
    <s v="Meat"/>
    <x v="23"/>
    <x v="1"/>
    <s v="North America"/>
    <x v="0"/>
    <x v="7"/>
    <s v="kg"/>
    <n v="2501170560"/>
    <s v="Perdue FarmsChicken"/>
    <x v="0"/>
  </r>
  <r>
    <s v="Meat"/>
    <x v="24"/>
    <x v="1"/>
    <s v="North America"/>
    <x v="0"/>
    <x v="7"/>
    <s v="kg"/>
    <n v="2178255206.4000001"/>
    <s v="Continental Grain CompanyChicken"/>
    <x v="0"/>
  </r>
  <r>
    <s v="Meat"/>
    <x v="25"/>
    <x v="1"/>
    <s v="Eastern Europe"/>
    <x v="0"/>
    <x v="7"/>
    <s v="kg"/>
    <n v="1606400191.5217199"/>
    <s v="MHPChicken"/>
    <x v="1"/>
  </r>
  <r>
    <s v="Meat"/>
    <x v="26"/>
    <x v="1"/>
    <s v="East Asia and Southeast Asia"/>
    <x v="0"/>
    <x v="7"/>
    <s v="kg"/>
    <n v="817550496"/>
    <s v="WH GroupChicken"/>
    <x v="0"/>
  </r>
  <r>
    <s v="Meat"/>
    <x v="26"/>
    <x v="1"/>
    <s v="Eastern Europe"/>
    <x v="0"/>
    <x v="7"/>
    <s v="kg"/>
    <n v="383485060"/>
    <s v="WH GroupChicken"/>
    <x v="0"/>
  </r>
  <r>
    <s v="Meat"/>
    <x v="27"/>
    <x v="1"/>
    <s v="Latin America and the Caribbean"/>
    <x v="0"/>
    <x v="7"/>
    <s v="kg"/>
    <n v="1785064652.8000007"/>
    <s v="Aurora AlimentosChicken"/>
    <x v="0"/>
  </r>
  <r>
    <s v="Meat"/>
    <x v="26"/>
    <x v="2"/>
    <s v="North America"/>
    <x v="0"/>
    <x v="7"/>
    <s v="kg"/>
    <n v="5333649835.9153957"/>
    <s v="WH GroupPigs"/>
    <x v="0"/>
  </r>
  <r>
    <s v="Meat"/>
    <x v="26"/>
    <x v="2"/>
    <s v="East Asia and Southeast Asia"/>
    <x v="0"/>
    <x v="7"/>
    <s v="kg"/>
    <n v="3048946808.4017029"/>
    <s v="WH GroupPigs"/>
    <x v="0"/>
  </r>
  <r>
    <s v="Meat"/>
    <x v="26"/>
    <x v="2"/>
    <s v="Eastern Europe"/>
    <x v="0"/>
    <x v="7"/>
    <s v="kg"/>
    <n v="1367120968.1425452"/>
    <s v="WH GroupPigs"/>
    <x v="0"/>
  </r>
  <r>
    <s v="Meat"/>
    <x v="0"/>
    <x v="2"/>
    <s v="North America"/>
    <x v="0"/>
    <x v="7"/>
    <s v="kg"/>
    <n v="4816278604.8000002"/>
    <s v="JBSPigs"/>
    <x v="0"/>
  </r>
  <r>
    <s v="Meat"/>
    <x v="0"/>
    <x v="2"/>
    <s v="Latin America and the Caribbean"/>
    <x v="0"/>
    <x v="7"/>
    <s v="kg"/>
    <n v="1953637516.8000002"/>
    <s v="JBSPigs"/>
    <x v="0"/>
  </r>
  <r>
    <s v="Meat"/>
    <x v="0"/>
    <x v="2"/>
    <s v="Oceania"/>
    <x v="0"/>
    <x v="7"/>
    <s v="kg"/>
    <n v="377332634.01599991"/>
    <s v="JBSPigs"/>
    <x v="0"/>
  </r>
  <r>
    <s v="Meat"/>
    <x v="0"/>
    <x v="2"/>
    <s v="Western Europe"/>
    <x v="0"/>
    <x v="7"/>
    <s v="kg"/>
    <n v="446384435.11199999"/>
    <s v="JBSPigs"/>
    <x v="0"/>
  </r>
  <r>
    <s v="Meat"/>
    <x v="3"/>
    <x v="2"/>
    <s v="North America"/>
    <x v="0"/>
    <x v="7"/>
    <s v="kg"/>
    <n v="3690846432"/>
    <s v="TysonPigs"/>
    <x v="0"/>
  </r>
  <r>
    <s v="Meat"/>
    <x v="11"/>
    <x v="2"/>
    <s v="Western Europe"/>
    <x v="0"/>
    <x v="7"/>
    <s v="kg"/>
    <n v="3900279600"/>
    <s v="Tönnies GroupPigs"/>
    <x v="0"/>
  </r>
  <r>
    <s v="Meat"/>
    <x v="8"/>
    <x v="2"/>
    <s v="Western Europe"/>
    <x v="0"/>
    <x v="7"/>
    <s v="kg"/>
    <n v="3202403601.5999999"/>
    <s v="Danish CrownPigs"/>
    <x v="0"/>
  </r>
  <r>
    <s v="Meat"/>
    <x v="8"/>
    <x v="2"/>
    <s v="Eastern Europe"/>
    <x v="0"/>
    <x v="7"/>
    <s v="kg"/>
    <n v="277364839.20000005"/>
    <s v="Danish CrownPigs"/>
    <x v="0"/>
  </r>
  <r>
    <s v="Meat"/>
    <x v="7"/>
    <x v="2"/>
    <s v="Western Europe"/>
    <x v="0"/>
    <x v="7"/>
    <s v="kg"/>
    <n v="2638468115.6399999"/>
    <s v="Vion Food GroupPigs"/>
    <x v="0"/>
  </r>
  <r>
    <s v="Meat"/>
    <x v="28"/>
    <x v="2"/>
    <s v="East Asia and Southeast Asia"/>
    <x v="0"/>
    <x v="7"/>
    <s v="kg"/>
    <n v="3067933050"/>
    <s v="Muyuan FoodstuffPigs"/>
    <x v="0"/>
  </r>
  <r>
    <s v="Meat"/>
    <x v="13"/>
    <x v="2"/>
    <s v="Latin America and the Caribbean"/>
    <x v="0"/>
    <x v="7"/>
    <s v="kg"/>
    <n v="2136727195.1999998"/>
    <s v="BRFPigs"/>
    <x v="0"/>
  </r>
  <r>
    <s v="Meat"/>
    <x v="29"/>
    <x v="2"/>
    <s v="Western Europe"/>
    <x v="0"/>
    <x v="7"/>
    <s v="kg"/>
    <n v="1864800000"/>
    <s v="Grupo VallPigs"/>
    <x v="0"/>
  </r>
  <r>
    <s v="Meat"/>
    <x v="30"/>
    <x v="2"/>
    <s v="East Asia and Southeast Asia"/>
    <x v="0"/>
    <x v="7"/>
    <s v="kg"/>
    <n v="1955055375"/>
    <s v="Zhengbang GroupPigs"/>
    <x v="0"/>
  </r>
  <r>
    <s v="Meat"/>
    <x v="5"/>
    <x v="2"/>
    <s v="Western Europe"/>
    <x v="0"/>
    <x v="7"/>
    <s v="kg"/>
    <n v="1837661538.4615388"/>
    <s v="BigardPigs"/>
    <x v="0"/>
  </r>
  <r>
    <s v="Meat"/>
    <x v="27"/>
    <x v="2"/>
    <s v="Latin America and the Caribbean"/>
    <x v="0"/>
    <x v="7"/>
    <s v="kg"/>
    <n v="1618136250"/>
    <s v="Aurora AlimentosPigs"/>
    <x v="0"/>
  </r>
  <r>
    <s v="Meat"/>
    <x v="17"/>
    <x v="2"/>
    <s v="North America"/>
    <x v="0"/>
    <x v="7"/>
    <s v="kg"/>
    <n v="681720000"/>
    <s v="Charoen PokphandPigs"/>
    <x v="0"/>
  </r>
  <r>
    <s v="Meat"/>
    <x v="17"/>
    <x v="2"/>
    <s v="Russian Federation"/>
    <x v="0"/>
    <x v="7"/>
    <s v="kg"/>
    <n v="622282500"/>
    <s v="Charoen PokphandPigs"/>
    <x v="0"/>
  </r>
  <r>
    <s v="Meat"/>
    <x v="17"/>
    <x v="2"/>
    <s v="East Asia and Southeast Asia"/>
    <x v="0"/>
    <x v="7"/>
    <s v="kg"/>
    <n v="261445275"/>
    <s v="Charoen PokphandPigs"/>
    <x v="0"/>
  </r>
  <r>
    <s v="Meat"/>
    <x v="10"/>
    <x v="2"/>
    <s v="Western Europe"/>
    <x v="0"/>
    <x v="7"/>
    <s v="kg"/>
    <n v="1446984000"/>
    <s v="WestfleischPigs"/>
    <x v="0"/>
  </r>
  <r>
    <s v="Meat"/>
    <x v="31"/>
    <x v="2"/>
    <s v="Western Europe"/>
    <x v="0"/>
    <x v="7"/>
    <s v="kg"/>
    <n v="1403136000"/>
    <s v="Grupo JorgesPigs"/>
    <x v="0"/>
  </r>
  <r>
    <s v="Meat"/>
    <x v="32"/>
    <x v="2"/>
    <s v="North America"/>
    <x v="0"/>
    <x v="7"/>
    <s v="kg"/>
    <n v="1076400000"/>
    <s v="SeaboardPigs"/>
    <x v="1"/>
  </r>
  <r>
    <s v="Meat"/>
    <x v="33"/>
    <x v="2"/>
    <s v="East Asia and Southeast Asia"/>
    <x v="0"/>
    <x v="7"/>
    <s v="kg"/>
    <n v="1203111000"/>
    <s v="COFCO GroupPigs"/>
    <x v="1"/>
  </r>
  <r>
    <s v="Meat"/>
    <x v="34"/>
    <x v="2"/>
    <s v="North America"/>
    <x v="0"/>
    <x v="7"/>
    <s v="kg"/>
    <n v="932880000"/>
    <s v="Triumph FoodsPigs"/>
    <x v="1"/>
  </r>
  <r>
    <s v="Meat"/>
    <x v="35"/>
    <x v="2"/>
    <s v="Western Europe"/>
    <x v="0"/>
    <x v="7"/>
    <s v="kg"/>
    <n v="942732000"/>
    <s v="Cooperl Arc AtlantiquePigs"/>
    <x v="1"/>
  </r>
  <r>
    <s v="Meat"/>
    <x v="21"/>
    <x v="2"/>
    <s v="East Asia and Southeast Asia"/>
    <x v="0"/>
    <x v="7"/>
    <s v="kg"/>
    <n v="916215300"/>
    <s v="New Hope GroupPigs"/>
    <x v="0"/>
  </r>
  <r>
    <s v="Meat"/>
    <x v="14"/>
    <x v="2"/>
    <s v="East Asia and Southeast Asia"/>
    <x v="0"/>
    <x v="7"/>
    <s v="kg"/>
    <n v="888451200"/>
    <s v="Wen's Food GroupPigs"/>
    <x v="0"/>
  </r>
  <r>
    <s v="Meat"/>
    <x v="36"/>
    <x v="2"/>
    <s v="North America"/>
    <x v="0"/>
    <x v="7"/>
    <s v="kg"/>
    <n v="606802560"/>
    <s v="Clemens Food GroupPigs"/>
    <x v="1"/>
  </r>
  <r>
    <s v="Meat"/>
    <x v="6"/>
    <x v="2"/>
    <s v="Western Europe"/>
    <x v="0"/>
    <x v="7"/>
    <s v="kg"/>
    <n v="155076923.07692307"/>
    <s v="Gruppo CremoniniPigs"/>
    <x v="0"/>
  </r>
  <r>
    <s v="Meat"/>
    <x v="0"/>
    <x v="0"/>
    <s v="Latin America and the Caribbean"/>
    <x v="0"/>
    <x v="8"/>
    <s v="kg"/>
    <n v="10145568161.736582"/>
    <s v="JBSCattle"/>
    <x v="0"/>
  </r>
  <r>
    <s v="Meat"/>
    <x v="0"/>
    <x v="0"/>
    <s v="North America"/>
    <x v="0"/>
    <x v="8"/>
    <s v="kg"/>
    <n v="10970203908.943369"/>
    <s v="JBSCattle"/>
    <x v="0"/>
  </r>
  <r>
    <s v="Meat"/>
    <x v="0"/>
    <x v="0"/>
    <s v="Oceania"/>
    <x v="0"/>
    <x v="8"/>
    <s v="kg"/>
    <n v="2030334032.1628003"/>
    <s v="JBSCattle"/>
    <x v="0"/>
  </r>
  <r>
    <s v="Meat"/>
    <x v="1"/>
    <x v="0"/>
    <s v="Latin America and the Caribbean"/>
    <x v="0"/>
    <x v="8"/>
    <s v="kg"/>
    <n v="4178748240.5124445"/>
    <s v="MarfrigCattle"/>
    <x v="0"/>
  </r>
  <r>
    <s v="Meat"/>
    <x v="1"/>
    <x v="0"/>
    <s v="North America"/>
    <x v="0"/>
    <x v="8"/>
    <s v="kg"/>
    <n v="3604175795.1795402"/>
    <s v="MarfrigCattle"/>
    <x v="0"/>
  </r>
  <r>
    <s v="Meat"/>
    <x v="2"/>
    <x v="0"/>
    <s v="North America"/>
    <x v="0"/>
    <x v="8"/>
    <s v="kg"/>
    <n v="8571828027.7777767"/>
    <s v="CargillCattle"/>
    <x v="0"/>
  </r>
  <r>
    <s v="Meat"/>
    <x v="2"/>
    <x v="0"/>
    <s v="Oceania"/>
    <x v="0"/>
    <x v="8"/>
    <s v="kg"/>
    <n v="577297500"/>
    <s v="CargillCattle"/>
    <x v="0"/>
  </r>
  <r>
    <s v="Meat"/>
    <x v="3"/>
    <x v="0"/>
    <s v="North America"/>
    <x v="0"/>
    <x v="8"/>
    <s v="kg"/>
    <n v="7240238277.4789677"/>
    <s v="TysonCattle"/>
    <x v="0"/>
  </r>
  <r>
    <s v="Meat"/>
    <x v="3"/>
    <x v="0"/>
    <s v="Oceania"/>
    <x v="0"/>
    <x v="8"/>
    <s v="kg"/>
    <n v="350084200.14285707"/>
    <s v="TysonCattle"/>
    <x v="0"/>
  </r>
  <r>
    <s v="Meat"/>
    <x v="4"/>
    <x v="0"/>
    <s v="Latin America and the Caribbean"/>
    <x v="0"/>
    <x v="8"/>
    <s v="kg"/>
    <n v="4263216973.166666"/>
    <s v="MinervaCattle"/>
    <x v="0"/>
  </r>
  <r>
    <s v="Meat"/>
    <x v="5"/>
    <x v="0"/>
    <s v="Western Europe"/>
    <x v="0"/>
    <x v="8"/>
    <s v="kg"/>
    <n v="3318758400.000001"/>
    <s v="BigardCattle"/>
    <x v="0"/>
  </r>
  <r>
    <s v="Meat"/>
    <x v="6"/>
    <x v="0"/>
    <s v="Western Europe"/>
    <x v="0"/>
    <x v="8"/>
    <s v="kg"/>
    <n v="3203603960"/>
    <s v="Gruppo CremoniniCattle"/>
    <x v="0"/>
  </r>
  <r>
    <s v="Meat"/>
    <x v="7"/>
    <x v="0"/>
    <s v="Western Europe"/>
    <x v="0"/>
    <x v="8"/>
    <s v="kg"/>
    <n v="1315899439.1602499"/>
    <s v="Vion Food GroupCattle"/>
    <x v="0"/>
  </r>
  <r>
    <s v="Meat"/>
    <x v="8"/>
    <x v="0"/>
    <s v="Western Europe"/>
    <x v="0"/>
    <x v="8"/>
    <s v="kg"/>
    <n v="1309525384.5"/>
    <s v="Danish CrownCattle"/>
    <x v="0"/>
  </r>
  <r>
    <s v="Meat"/>
    <x v="9"/>
    <x v="0"/>
    <s v="Oceania"/>
    <x v="0"/>
    <x v="8"/>
    <s v="kg"/>
    <n v="577297500"/>
    <s v="Teys Cattle"/>
    <x v="0"/>
  </r>
  <r>
    <s v="Meat"/>
    <x v="10"/>
    <x v="0"/>
    <s v="Western Europe"/>
    <x v="0"/>
    <x v="8"/>
    <s v="kg"/>
    <n v="654418984.80000007"/>
    <s v="WestfleischCattle"/>
    <x v="0"/>
  </r>
  <r>
    <s v="Meat"/>
    <x v="11"/>
    <x v="0"/>
    <s v="Western Europe"/>
    <x v="0"/>
    <x v="8"/>
    <s v="kg"/>
    <n v="625547559"/>
    <s v="Tönnies GroupCattle"/>
    <x v="0"/>
  </r>
  <r>
    <s v="Meat"/>
    <x v="12"/>
    <x v="0"/>
    <s v="Oceania"/>
    <x v="0"/>
    <x v="8"/>
    <s v="kg"/>
    <n v="259290478.06999999"/>
    <s v="NH FoodsCattle"/>
    <x v="1"/>
  </r>
  <r>
    <s v="Meat"/>
    <x v="0"/>
    <x v="1"/>
    <s v="North America"/>
    <x v="0"/>
    <x v="8"/>
    <s v="kg"/>
    <n v="1178181413.3996308"/>
    <s v="JBSChicken"/>
    <x v="0"/>
  </r>
  <r>
    <s v="Meat"/>
    <x v="0"/>
    <x v="1"/>
    <s v="Latin America and the Caribbean"/>
    <x v="0"/>
    <x v="8"/>
    <s v="kg"/>
    <n v="1442766594.2976003"/>
    <s v="JBSChicken"/>
    <x v="0"/>
  </r>
  <r>
    <s v="Meat"/>
    <x v="0"/>
    <x v="1"/>
    <s v="Western Europe"/>
    <x v="0"/>
    <x v="8"/>
    <s v="kg"/>
    <n v="406267623.1436308"/>
    <s v="JBSChicken"/>
    <x v="0"/>
  </r>
  <r>
    <s v="Meat"/>
    <x v="3"/>
    <x v="1"/>
    <s v="North America"/>
    <x v="0"/>
    <x v="8"/>
    <s v="kg"/>
    <n v="1132952673.1354837"/>
    <s v="TysonChicken"/>
    <x v="0"/>
  </r>
  <r>
    <s v="Meat"/>
    <x v="3"/>
    <x v="1"/>
    <s v="East Asia and Southeast Asia"/>
    <x v="0"/>
    <x v="8"/>
    <s v="kg"/>
    <n v="213851256.38709676"/>
    <s v="TysonChicken"/>
    <x v="0"/>
  </r>
  <r>
    <s v="Meat"/>
    <x v="13"/>
    <x v="1"/>
    <s v="Latin America and the Caribbean"/>
    <x v="0"/>
    <x v="8"/>
    <s v="kg"/>
    <n v="1646955047.7952003"/>
    <s v="BRFChicken"/>
    <x v="0"/>
  </r>
  <r>
    <s v="Meat"/>
    <x v="14"/>
    <x v="1"/>
    <s v="East Asia and Southeast Asia"/>
    <x v="0"/>
    <x v="8"/>
    <s v="kg"/>
    <n v="1211394366"/>
    <s v="Wen's Food GroupChicken"/>
    <x v="0"/>
  </r>
  <r>
    <s v="Meat"/>
    <x v="2"/>
    <x v="1"/>
    <s v="North America"/>
    <x v="0"/>
    <x v="8"/>
    <s v="kg"/>
    <n v="350076729.60000002"/>
    <s v="CargillChicken"/>
    <x v="0"/>
  </r>
  <r>
    <s v="Meat"/>
    <x v="2"/>
    <x v="1"/>
    <s v="Latin America and the Caribbean"/>
    <x v="0"/>
    <x v="8"/>
    <s v="kg"/>
    <n v="274808248"/>
    <s v="CargillChicken"/>
    <x v="0"/>
  </r>
  <r>
    <s v="Meat"/>
    <x v="2"/>
    <x v="1"/>
    <s v="East Asia and Southeast Asia"/>
    <x v="0"/>
    <x v="8"/>
    <s v="kg"/>
    <n v="184320360"/>
    <s v="CargillChicken"/>
    <x v="0"/>
  </r>
  <r>
    <s v="Meat"/>
    <x v="2"/>
    <x v="1"/>
    <s v="Western Europe"/>
    <x v="0"/>
    <x v="8"/>
    <s v="kg"/>
    <n v="148366944"/>
    <s v="CargillChicken"/>
    <x v="0"/>
  </r>
  <r>
    <s v="Meat"/>
    <x v="15"/>
    <x v="1"/>
    <s v="East Asia and Southeast Asia"/>
    <x v="0"/>
    <x v="8"/>
    <s v="kg"/>
    <n v="1004545961.9999999"/>
    <s v="JapfaChicken"/>
    <x v="0"/>
  </r>
  <r>
    <s v="Meat"/>
    <x v="16"/>
    <x v="1"/>
    <s v="East Asia and Southeast Asia"/>
    <x v="0"/>
    <x v="8"/>
    <s v="kg"/>
    <n v="829441620"/>
    <s v="Wellhope AgritechChicken"/>
    <x v="0"/>
  </r>
  <r>
    <s v="Meat"/>
    <x v="17"/>
    <x v="1"/>
    <s v="East Asia and Southeast Asia"/>
    <x v="0"/>
    <x v="8"/>
    <s v="kg"/>
    <n v="701441370"/>
    <s v="Charoen PokphandChicken"/>
    <x v="0"/>
  </r>
  <r>
    <s v="Meat"/>
    <x v="17"/>
    <x v="1"/>
    <s v="Russian Federation"/>
    <x v="0"/>
    <x v="8"/>
    <s v="kg"/>
    <n v="36615600"/>
    <s v="Charoen PokphandChicken"/>
    <x v="0"/>
  </r>
  <r>
    <s v="Meat"/>
    <x v="18"/>
    <x v="1"/>
    <s v="East Asia and Southeast Asia"/>
    <x v="0"/>
    <x v="8"/>
    <s v="kg"/>
    <n v="696321360"/>
    <s v="Fuijan Sunner DevelopmentChicken"/>
    <x v="0"/>
  </r>
  <r>
    <s v="Meat"/>
    <x v="19"/>
    <x v="1"/>
    <s v="North America"/>
    <x v="0"/>
    <x v="8"/>
    <s v="kg"/>
    <n v="437922720"/>
    <s v="Koch FoodsChicken"/>
    <x v="0"/>
  </r>
  <r>
    <s v="Meat"/>
    <x v="20"/>
    <x v="1"/>
    <s v="Near East and North Africa"/>
    <x v="0"/>
    <x v="8"/>
    <s v="kg"/>
    <n v="622252785.00000012"/>
    <s v="Arab Company for Livestock Development (ACOLID)Chicken"/>
    <x v="0"/>
  </r>
  <r>
    <s v="Meat"/>
    <x v="21"/>
    <x v="1"/>
    <s v="East Asia and Southeast Asia"/>
    <x v="0"/>
    <x v="8"/>
    <s v="kg"/>
    <n v="673568035.56000006"/>
    <s v="New Hope GroupChicken"/>
    <x v="0"/>
  </r>
  <r>
    <s v="Meat"/>
    <x v="22"/>
    <x v="1"/>
    <s v="Latin America and the Caribbean"/>
    <x v="0"/>
    <x v="8"/>
    <s v="kg"/>
    <n v="515903960"/>
    <s v="Industrias BachocoChicken"/>
    <x v="0"/>
  </r>
  <r>
    <s v="Meat"/>
    <x v="22"/>
    <x v="1"/>
    <s v="North America"/>
    <x v="0"/>
    <x v="8"/>
    <s v="kg"/>
    <n v="88238160"/>
    <s v="Industrias BachocoChicken"/>
    <x v="0"/>
  </r>
  <r>
    <s v="Meat"/>
    <x v="23"/>
    <x v="1"/>
    <s v="North America"/>
    <x v="0"/>
    <x v="8"/>
    <s v="kg"/>
    <n v="401973840"/>
    <s v="Perdue FarmsChicken"/>
    <x v="0"/>
  </r>
  <r>
    <s v="Meat"/>
    <x v="24"/>
    <x v="1"/>
    <s v="North America"/>
    <x v="0"/>
    <x v="8"/>
    <s v="kg"/>
    <n v="350076729.60000002"/>
    <s v="Continental Grain CompanyChicken"/>
    <x v="0"/>
  </r>
  <r>
    <s v="Meat"/>
    <x v="25"/>
    <x v="1"/>
    <s v="Eastern Europe"/>
    <x v="0"/>
    <x v="8"/>
    <s v="kg"/>
    <n v="362952344.52791995"/>
    <s v="MHPChicken"/>
    <x v="1"/>
  </r>
  <r>
    <s v="Meat"/>
    <x v="26"/>
    <x v="1"/>
    <s v="East Asia and Southeast Asia"/>
    <x v="0"/>
    <x v="8"/>
    <s v="kg"/>
    <n v="214357752"/>
    <s v="WH GroupChicken"/>
    <x v="0"/>
  </r>
  <r>
    <s v="Meat"/>
    <x v="26"/>
    <x v="1"/>
    <s v="Eastern Europe"/>
    <x v="0"/>
    <x v="8"/>
    <s v="kg"/>
    <n v="86645160"/>
    <s v="WH GroupChicken"/>
    <x v="0"/>
  </r>
  <r>
    <s v="Meat"/>
    <x v="27"/>
    <x v="1"/>
    <s v="Latin America and the Caribbean"/>
    <x v="0"/>
    <x v="8"/>
    <s v="kg"/>
    <n v="327726713.60000002"/>
    <s v="Aurora AlimentosChicken"/>
    <x v="0"/>
  </r>
  <r>
    <s v="Meat"/>
    <x v="26"/>
    <x v="2"/>
    <s v="North America"/>
    <x v="0"/>
    <x v="8"/>
    <s v="kg"/>
    <n v="1359055006.2669039"/>
    <s v="WH GroupPigs"/>
    <x v="0"/>
  </r>
  <r>
    <s v="Meat"/>
    <x v="26"/>
    <x v="2"/>
    <s v="East Asia and Southeast Asia"/>
    <x v="0"/>
    <x v="8"/>
    <s v="kg"/>
    <n v="1284354882.660058"/>
    <s v="WH GroupPigs"/>
    <x v="0"/>
  </r>
  <r>
    <s v="Meat"/>
    <x v="26"/>
    <x v="2"/>
    <s v="Eastern Europe"/>
    <x v="0"/>
    <x v="8"/>
    <s v="kg"/>
    <n v="550116405.50755799"/>
    <s v="WH GroupPigs"/>
    <x v="0"/>
  </r>
  <r>
    <s v="Meat"/>
    <x v="0"/>
    <x v="2"/>
    <s v="North America"/>
    <x v="0"/>
    <x v="8"/>
    <s v="kg"/>
    <n v="1227224836.8000002"/>
    <s v="JBSPigs"/>
    <x v="0"/>
  </r>
  <r>
    <s v="Meat"/>
    <x v="0"/>
    <x v="2"/>
    <s v="Latin America and the Caribbean"/>
    <x v="0"/>
    <x v="8"/>
    <s v="kg"/>
    <n v="790577049.5999999"/>
    <s v="JBSPigs"/>
    <x v="0"/>
  </r>
  <r>
    <s v="Meat"/>
    <x v="0"/>
    <x v="2"/>
    <s v="Oceania"/>
    <x v="0"/>
    <x v="8"/>
    <s v="kg"/>
    <n v="187820279.71199998"/>
    <s v="JBSPigs"/>
    <x v="0"/>
  </r>
  <r>
    <s v="Meat"/>
    <x v="0"/>
    <x v="2"/>
    <s v="Western Europe"/>
    <x v="0"/>
    <x v="8"/>
    <s v="kg"/>
    <n v="189536248.24199998"/>
    <s v="JBSPigs"/>
    <x v="0"/>
  </r>
  <r>
    <s v="Meat"/>
    <x v="3"/>
    <x v="2"/>
    <s v="North America"/>
    <x v="0"/>
    <x v="8"/>
    <s v="kg"/>
    <n v="940456062"/>
    <s v="TysonPigs"/>
    <x v="0"/>
  </r>
  <r>
    <s v="Meat"/>
    <x v="11"/>
    <x v="2"/>
    <s v="Western Europe"/>
    <x v="0"/>
    <x v="8"/>
    <s v="kg"/>
    <n v="1656071100"/>
    <s v="Tönnies GroupPigs"/>
    <x v="0"/>
  </r>
  <r>
    <s v="Meat"/>
    <x v="8"/>
    <x v="2"/>
    <s v="Western Europe"/>
    <x v="0"/>
    <x v="8"/>
    <s v="kg"/>
    <n v="1359750735.5999999"/>
    <s v="Danish CrownPigs"/>
    <x v="0"/>
  </r>
  <r>
    <s v="Meat"/>
    <x v="8"/>
    <x v="2"/>
    <s v="Eastern Europe"/>
    <x v="0"/>
    <x v="8"/>
    <s v="kg"/>
    <n v="111608959.19999999"/>
    <s v="Danish CrownPigs"/>
    <x v="0"/>
  </r>
  <r>
    <s v="Meat"/>
    <x v="7"/>
    <x v="2"/>
    <s v="Western Europe"/>
    <x v="0"/>
    <x v="8"/>
    <s v="kg"/>
    <n v="1120301937.99"/>
    <s v="Vion Food GroupPigs"/>
    <x v="0"/>
  </r>
  <r>
    <s v="Meat"/>
    <x v="28"/>
    <x v="2"/>
    <s v="East Asia and Southeast Asia"/>
    <x v="0"/>
    <x v="8"/>
    <s v="kg"/>
    <n v="1292352750"/>
    <s v="Muyuan FoodstuffPigs"/>
    <x v="0"/>
  </r>
  <r>
    <s v="Meat"/>
    <x v="13"/>
    <x v="2"/>
    <s v="Latin America and the Caribbean"/>
    <x v="0"/>
    <x v="8"/>
    <s v="kg"/>
    <n v="864667814.39999998"/>
    <s v="BRFPigs"/>
    <x v="0"/>
  </r>
  <r>
    <s v="Meat"/>
    <x v="29"/>
    <x v="2"/>
    <s v="Western Europe"/>
    <x v="0"/>
    <x v="8"/>
    <s v="kg"/>
    <n v="791800000"/>
    <s v="Grupo VallPigs"/>
    <x v="0"/>
  </r>
  <r>
    <s v="Meat"/>
    <x v="30"/>
    <x v="2"/>
    <s v="East Asia and Southeast Asia"/>
    <x v="0"/>
    <x v="8"/>
    <s v="kg"/>
    <n v="823558125"/>
    <s v="Zhengbang GroupPigs"/>
    <x v="0"/>
  </r>
  <r>
    <s v="Meat"/>
    <x v="5"/>
    <x v="2"/>
    <s v="Western Europe"/>
    <x v="0"/>
    <x v="8"/>
    <s v="kg"/>
    <n v="780276923.07692325"/>
    <s v="BigardPigs"/>
    <x v="0"/>
  </r>
  <r>
    <s v="Meat"/>
    <x v="27"/>
    <x v="2"/>
    <s v="Latin America and the Caribbean"/>
    <x v="0"/>
    <x v="8"/>
    <s v="kg"/>
    <n v="654810000"/>
    <s v="Aurora AlimentosPigs"/>
    <x v="0"/>
  </r>
  <r>
    <s v="Meat"/>
    <x v="17"/>
    <x v="2"/>
    <s v="North America"/>
    <x v="0"/>
    <x v="8"/>
    <s v="kg"/>
    <n v="173707500"/>
    <s v="Charoen PokphandPigs"/>
    <x v="0"/>
  </r>
  <r>
    <s v="Meat"/>
    <x v="17"/>
    <x v="2"/>
    <s v="Russian Federation"/>
    <x v="0"/>
    <x v="8"/>
    <s v="kg"/>
    <n v="173844000"/>
    <s v="Charoen PokphandPigs"/>
    <x v="0"/>
  </r>
  <r>
    <s v="Meat"/>
    <x v="17"/>
    <x v="2"/>
    <s v="East Asia and Southeast Asia"/>
    <x v="0"/>
    <x v="8"/>
    <s v="kg"/>
    <n v="110132625"/>
    <s v="Charoen PokphandPigs"/>
    <x v="0"/>
  </r>
  <r>
    <s v="Meat"/>
    <x v="10"/>
    <x v="2"/>
    <s v="Western Europe"/>
    <x v="0"/>
    <x v="8"/>
    <s v="kg"/>
    <n v="614394000"/>
    <s v="WestfleischPigs"/>
    <x v="0"/>
  </r>
  <r>
    <s v="Meat"/>
    <x v="31"/>
    <x v="2"/>
    <s v="Western Europe"/>
    <x v="0"/>
    <x v="8"/>
    <s v="kg"/>
    <n v="595776000"/>
    <s v="Grupo JorgesPigs"/>
    <x v="0"/>
  </r>
  <r>
    <s v="Meat"/>
    <x v="32"/>
    <x v="2"/>
    <s v="North America"/>
    <x v="0"/>
    <x v="8"/>
    <s v="kg"/>
    <n v="274275000"/>
    <s v="SeaboardPigs"/>
    <x v="1"/>
  </r>
  <r>
    <s v="Meat"/>
    <x v="33"/>
    <x v="2"/>
    <s v="East Asia and Southeast Asia"/>
    <x v="0"/>
    <x v="8"/>
    <s v="kg"/>
    <n v="506805000"/>
    <s v="COFCO GroupPigs"/>
    <x v="1"/>
  </r>
  <r>
    <s v="Meat"/>
    <x v="34"/>
    <x v="2"/>
    <s v="North America"/>
    <x v="0"/>
    <x v="8"/>
    <s v="kg"/>
    <n v="237705000"/>
    <s v="Triumph FoodsPigs"/>
    <x v="1"/>
  </r>
  <r>
    <s v="Meat"/>
    <x v="35"/>
    <x v="2"/>
    <s v="Western Europe"/>
    <x v="0"/>
    <x v="8"/>
    <s v="kg"/>
    <n v="400287000"/>
    <s v="Cooperl Arc AtlantiquePigs"/>
    <x v="1"/>
  </r>
  <r>
    <s v="Meat"/>
    <x v="21"/>
    <x v="2"/>
    <s v="East Asia and Southeast Asia"/>
    <x v="0"/>
    <x v="8"/>
    <s v="kg"/>
    <n v="385951500"/>
    <s v="New Hope GroupPigs"/>
    <x v="0"/>
  </r>
  <r>
    <s v="Meat"/>
    <x v="14"/>
    <x v="2"/>
    <s v="East Asia and Southeast Asia"/>
    <x v="0"/>
    <x v="8"/>
    <s v="kg"/>
    <n v="374256000"/>
    <s v="Wen's Food GroupPigs"/>
    <x v="0"/>
  </r>
  <r>
    <s v="Meat"/>
    <x v="36"/>
    <x v="2"/>
    <s v="North America"/>
    <x v="0"/>
    <x v="8"/>
    <s v="kg"/>
    <n v="154617960"/>
    <s v="Clemens Food GroupPigs"/>
    <x v="1"/>
  </r>
  <r>
    <s v="Meat"/>
    <x v="6"/>
    <x v="2"/>
    <s v="Western Europe"/>
    <x v="0"/>
    <x v="8"/>
    <s v="kg"/>
    <n v="65846153.84615384"/>
    <s v="Gruppo CremoniniPigs"/>
    <x v="0"/>
  </r>
  <r>
    <s v="Meat"/>
    <x v="0"/>
    <x v="0"/>
    <s v="Latin America and the Caribbean"/>
    <x v="0"/>
    <x v="9"/>
    <s v="kg"/>
    <n v="4242284032.2305617"/>
    <s v="JBSCattle"/>
    <x v="0"/>
  </r>
  <r>
    <s v="Meat"/>
    <x v="0"/>
    <x v="0"/>
    <s v="North America"/>
    <x v="0"/>
    <x v="9"/>
    <s v="kg"/>
    <n v="2362081477.5037022"/>
    <s v="JBSCattle"/>
    <x v="0"/>
  </r>
  <r>
    <s v="Meat"/>
    <x v="0"/>
    <x v="0"/>
    <s v="Oceania"/>
    <x v="0"/>
    <x v="9"/>
    <s v="kg"/>
    <n v="652217518.3963834"/>
    <s v="JBSCattle"/>
    <x v="0"/>
  </r>
  <r>
    <s v="Meat"/>
    <x v="1"/>
    <x v="0"/>
    <s v="Latin America and the Caribbean"/>
    <x v="0"/>
    <x v="9"/>
    <s v="kg"/>
    <n v="1747308445.701"/>
    <s v="MarfrigCattle"/>
    <x v="0"/>
  </r>
  <r>
    <s v="Meat"/>
    <x v="1"/>
    <x v="0"/>
    <s v="North America"/>
    <x v="0"/>
    <x v="9"/>
    <s v="kg"/>
    <n v="776043632.19906282"/>
    <s v="MarfrigCattle"/>
    <x v="0"/>
  </r>
  <r>
    <s v="Meat"/>
    <x v="2"/>
    <x v="0"/>
    <s v="North America"/>
    <x v="0"/>
    <x v="9"/>
    <s v="kg"/>
    <n v="1845668173.6111109"/>
    <s v="CargillCattle"/>
    <x v="0"/>
  </r>
  <r>
    <s v="Meat"/>
    <x v="2"/>
    <x v="0"/>
    <s v="Oceania"/>
    <x v="0"/>
    <x v="9"/>
    <s v="kg"/>
    <n v="185449062.5"/>
    <s v="CargillCattle"/>
    <x v="0"/>
  </r>
  <r>
    <s v="Meat"/>
    <x v="3"/>
    <x v="0"/>
    <s v="North America"/>
    <x v="0"/>
    <x v="9"/>
    <s v="kg"/>
    <n v="1558953039.5149801"/>
    <s v="TysonCattle"/>
    <x v="0"/>
  </r>
  <r>
    <s v="Meat"/>
    <x v="3"/>
    <x v="0"/>
    <s v="Oceania"/>
    <x v="0"/>
    <x v="9"/>
    <s v="kg"/>
    <n v="112459843.86309522"/>
    <s v="TysonCattle"/>
    <x v="0"/>
  </r>
  <r>
    <s v="Meat"/>
    <x v="4"/>
    <x v="0"/>
    <s v="Latin America and the Caribbean"/>
    <x v="0"/>
    <x v="9"/>
    <s v="kg"/>
    <n v="1782628336.1249998"/>
    <s v="MinervaCattle"/>
    <x v="0"/>
  </r>
  <r>
    <s v="Meat"/>
    <x v="5"/>
    <x v="0"/>
    <s v="Western Europe"/>
    <x v="0"/>
    <x v="9"/>
    <s v="kg"/>
    <n v="731097600.00000024"/>
    <s v="BigardCattle"/>
    <x v="0"/>
  </r>
  <r>
    <s v="Meat"/>
    <x v="6"/>
    <x v="0"/>
    <s v="Western Europe"/>
    <x v="0"/>
    <x v="9"/>
    <s v="kg"/>
    <n v="705729940"/>
    <s v="Gruppo CremoniniCattle"/>
    <x v="0"/>
  </r>
  <r>
    <s v="Meat"/>
    <x v="7"/>
    <x v="0"/>
    <s v="Western Europe"/>
    <x v="0"/>
    <x v="9"/>
    <s v="kg"/>
    <n v="289882783.21537501"/>
    <s v="Vion Food GroupCattle"/>
    <x v="0"/>
  </r>
  <r>
    <s v="Meat"/>
    <x v="8"/>
    <x v="0"/>
    <s v="Western Europe"/>
    <x v="0"/>
    <x v="9"/>
    <s v="kg"/>
    <n v="288478626.75"/>
    <s v="Danish CrownCattle"/>
    <x v="0"/>
  </r>
  <r>
    <s v="Meat"/>
    <x v="9"/>
    <x v="0"/>
    <s v="Oceania"/>
    <x v="0"/>
    <x v="9"/>
    <s v="kg"/>
    <n v="185449062.5"/>
    <s v="Teys Cattle"/>
    <x v="0"/>
  </r>
  <r>
    <s v="Meat"/>
    <x v="10"/>
    <x v="0"/>
    <s v="Western Europe"/>
    <x v="0"/>
    <x v="9"/>
    <s v="kg"/>
    <n v="144163597.20000002"/>
    <s v="WestfleischCattle"/>
    <x v="0"/>
  </r>
  <r>
    <s v="Meat"/>
    <x v="11"/>
    <x v="0"/>
    <s v="Western Europe"/>
    <x v="0"/>
    <x v="9"/>
    <s v="kg"/>
    <n v="137803438.5"/>
    <s v="Tönnies GroupCattle"/>
    <x v="0"/>
  </r>
  <r>
    <s v="Meat"/>
    <x v="12"/>
    <x v="0"/>
    <s v="Oceania"/>
    <x v="0"/>
    <x v="9"/>
    <s v="kg"/>
    <n v="83293580.992916659"/>
    <s v="NH FoodsCattle"/>
    <x v="1"/>
  </r>
  <r>
    <s v="Meat"/>
    <x v="0"/>
    <x v="1"/>
    <s v="North America"/>
    <x v="0"/>
    <x v="9"/>
    <s v="kg"/>
    <n v="409090768.54153848"/>
    <s v="JBSChicken"/>
    <x v="0"/>
  </r>
  <r>
    <s v="Meat"/>
    <x v="0"/>
    <x v="1"/>
    <s v="Latin America and the Caribbean"/>
    <x v="0"/>
    <x v="9"/>
    <s v="kg"/>
    <n v="583246070.03520012"/>
    <s v="JBSChicken"/>
    <x v="0"/>
  </r>
  <r>
    <s v="Meat"/>
    <x v="0"/>
    <x v="1"/>
    <s v="Western Europe"/>
    <x v="0"/>
    <x v="9"/>
    <s v="kg"/>
    <n v="178511531.38129231"/>
    <s v="JBSChicken"/>
    <x v="0"/>
  </r>
  <r>
    <s v="Meat"/>
    <x v="3"/>
    <x v="1"/>
    <s v="North America"/>
    <x v="0"/>
    <x v="9"/>
    <s v="kg"/>
    <n v="393386344.83870965"/>
    <s v="TysonChicken"/>
    <x v="0"/>
  </r>
  <r>
    <s v="Meat"/>
    <x v="3"/>
    <x v="1"/>
    <s v="East Asia and Southeast Asia"/>
    <x v="0"/>
    <x v="9"/>
    <s v="kg"/>
    <n v="85789166.806451604"/>
    <s v="TysonChicken"/>
    <x v="0"/>
  </r>
  <r>
    <s v="Meat"/>
    <x v="13"/>
    <x v="1"/>
    <s v="Latin America and the Caribbean"/>
    <x v="0"/>
    <x v="9"/>
    <s v="kg"/>
    <n v="665790338.47040021"/>
    <s v="BRFChicken"/>
    <x v="0"/>
  </r>
  <r>
    <s v="Meat"/>
    <x v="14"/>
    <x v="1"/>
    <s v="East Asia and Southeast Asia"/>
    <x v="0"/>
    <x v="9"/>
    <s v="kg"/>
    <n v="485966344.49999994"/>
    <s v="Wen's Food GroupChicken"/>
    <x v="0"/>
  </r>
  <r>
    <s v="Meat"/>
    <x v="2"/>
    <x v="1"/>
    <s v="North America"/>
    <x v="0"/>
    <x v="9"/>
    <s v="kg"/>
    <n v="121554420"/>
    <s v="CargillChicken"/>
    <x v="0"/>
  </r>
  <r>
    <s v="Meat"/>
    <x v="2"/>
    <x v="1"/>
    <s v="Latin America and the Caribbean"/>
    <x v="0"/>
    <x v="9"/>
    <s v="kg"/>
    <n v="111092696"/>
    <s v="CargillChicken"/>
    <x v="0"/>
  </r>
  <r>
    <s v="Meat"/>
    <x v="2"/>
    <x v="1"/>
    <s v="East Asia and Southeast Asia"/>
    <x v="0"/>
    <x v="9"/>
    <s v="kg"/>
    <n v="73942470"/>
    <s v="CargillChicken"/>
    <x v="0"/>
  </r>
  <r>
    <s v="Meat"/>
    <x v="2"/>
    <x v="1"/>
    <s v="Western Europe"/>
    <x v="0"/>
    <x v="9"/>
    <s v="kg"/>
    <n v="65191535.999999993"/>
    <s v="CargillChicken"/>
    <x v="0"/>
  </r>
  <r>
    <s v="Meat"/>
    <x v="15"/>
    <x v="1"/>
    <s v="East Asia and Southeast Asia"/>
    <x v="0"/>
    <x v="9"/>
    <s v="kg"/>
    <n v="402986461.49999994"/>
    <s v="JapfaChicken"/>
    <x v="0"/>
  </r>
  <r>
    <s v="Meat"/>
    <x v="16"/>
    <x v="1"/>
    <s v="East Asia and Southeast Asia"/>
    <x v="0"/>
    <x v="9"/>
    <s v="kg"/>
    <n v="332741115"/>
    <s v="Wellhope AgritechChicken"/>
    <x v="0"/>
  </r>
  <r>
    <s v="Meat"/>
    <x v="17"/>
    <x v="1"/>
    <s v="East Asia and Southeast Asia"/>
    <x v="0"/>
    <x v="9"/>
    <s v="kg"/>
    <n v="281392177.5"/>
    <s v="Charoen PokphandChicken"/>
    <x v="0"/>
  </r>
  <r>
    <s v="Meat"/>
    <x v="17"/>
    <x v="1"/>
    <s v="Russian Federation"/>
    <x v="0"/>
    <x v="9"/>
    <s v="kg"/>
    <n v="15765050"/>
    <s v="Charoen PokphandChicken"/>
    <x v="0"/>
  </r>
  <r>
    <s v="Meat"/>
    <x v="18"/>
    <x v="1"/>
    <s v="East Asia and Southeast Asia"/>
    <x v="0"/>
    <x v="9"/>
    <s v="kg"/>
    <n v="279338220"/>
    <s v="Fuijan Sunner DevelopmentChicken"/>
    <x v="0"/>
  </r>
  <r>
    <s v="Meat"/>
    <x v="19"/>
    <x v="1"/>
    <s v="North America"/>
    <x v="0"/>
    <x v="9"/>
    <s v="kg"/>
    <n v="152056500"/>
    <s v="Koch FoodsChicken"/>
    <x v="0"/>
  </r>
  <r>
    <s v="Meat"/>
    <x v="20"/>
    <x v="1"/>
    <s v="Near East and North Africa"/>
    <x v="0"/>
    <x v="9"/>
    <s v="kg"/>
    <n v="282087929.20000005"/>
    <s v="Arab Company for Livestock Development (ACOLID)Chicken"/>
    <x v="0"/>
  </r>
  <r>
    <s v="Meat"/>
    <x v="21"/>
    <x v="1"/>
    <s v="East Asia and Southeast Asia"/>
    <x v="0"/>
    <x v="9"/>
    <s v="kg"/>
    <n v="270210432.87"/>
    <s v="New Hope GroupChicken"/>
    <x v="0"/>
  </r>
  <r>
    <s v="Meat"/>
    <x v="22"/>
    <x v="1"/>
    <s v="Latin America and the Caribbean"/>
    <x v="0"/>
    <x v="9"/>
    <s v="kg"/>
    <n v="208556920"/>
    <s v="Industrias BachocoChicken"/>
    <x v="0"/>
  </r>
  <r>
    <s v="Meat"/>
    <x v="22"/>
    <x v="1"/>
    <s v="North America"/>
    <x v="0"/>
    <x v="9"/>
    <s v="kg"/>
    <n v="30638250"/>
    <s v="Industrias BachocoChicken"/>
    <x v="0"/>
  </r>
  <r>
    <s v="Meat"/>
    <x v="23"/>
    <x v="1"/>
    <s v="North America"/>
    <x v="0"/>
    <x v="9"/>
    <s v="kg"/>
    <n v="139574250"/>
    <s v="Perdue FarmsChicken"/>
    <x v="0"/>
  </r>
  <r>
    <s v="Meat"/>
    <x v="24"/>
    <x v="1"/>
    <s v="North America"/>
    <x v="0"/>
    <x v="9"/>
    <s v="kg"/>
    <n v="121554420"/>
    <s v="Continental Grain CompanyChicken"/>
    <x v="0"/>
  </r>
  <r>
    <s v="Meat"/>
    <x v="25"/>
    <x v="1"/>
    <s v="Eastern Europe"/>
    <x v="0"/>
    <x v="9"/>
    <s v="kg"/>
    <n v="164672822.98025998"/>
    <s v="MHPChicken"/>
    <x v="1"/>
  </r>
  <r>
    <s v="Meat"/>
    <x v="26"/>
    <x v="1"/>
    <s v="East Asia and Southeast Asia"/>
    <x v="0"/>
    <x v="9"/>
    <s v="kg"/>
    <n v="85992354"/>
    <s v="WH GroupChicken"/>
    <x v="0"/>
  </r>
  <r>
    <s v="Meat"/>
    <x v="26"/>
    <x v="1"/>
    <s v="Eastern Europe"/>
    <x v="0"/>
    <x v="9"/>
    <s v="kg"/>
    <n v="39311230"/>
    <s v="WH GroupChicken"/>
    <x v="0"/>
  </r>
  <r>
    <s v="Meat"/>
    <x v="27"/>
    <x v="1"/>
    <s v="Latin America and the Caribbean"/>
    <x v="0"/>
    <x v="9"/>
    <s v="kg"/>
    <n v="132485267.20000002"/>
    <s v="Aurora AlimentosChicken"/>
    <x v="0"/>
  </r>
  <r>
    <s v="Meat"/>
    <x v="26"/>
    <x v="2"/>
    <s v="North America"/>
    <x v="0"/>
    <x v="9"/>
    <s v="kg"/>
    <n v="423102030.25290406"/>
    <s v="WH GroupPigs"/>
    <x v="0"/>
  </r>
  <r>
    <s v="Meat"/>
    <x v="26"/>
    <x v="2"/>
    <s v="East Asia and Southeast Asia"/>
    <x v="0"/>
    <x v="9"/>
    <s v="kg"/>
    <n v="441147981.43541127"/>
    <s v="WH GroupPigs"/>
    <x v="0"/>
  </r>
  <r>
    <s v="Meat"/>
    <x v="26"/>
    <x v="2"/>
    <s v="Eastern Europe"/>
    <x v="0"/>
    <x v="9"/>
    <s v="kg"/>
    <n v="171570958.15334728"/>
    <s v="WH GroupPigs"/>
    <x v="0"/>
  </r>
  <r>
    <s v="Meat"/>
    <x v="0"/>
    <x v="2"/>
    <s v="North America"/>
    <x v="0"/>
    <x v="9"/>
    <s v="kg"/>
    <n v="382060562.40000004"/>
    <s v="JBSPigs"/>
    <x v="0"/>
  </r>
  <r>
    <s v="Meat"/>
    <x v="0"/>
    <x v="2"/>
    <s v="Latin America and the Caribbean"/>
    <x v="0"/>
    <x v="9"/>
    <s v="kg"/>
    <n v="224250220.79999998"/>
    <s v="JBSPigs"/>
    <x v="0"/>
  </r>
  <r>
    <s v="Meat"/>
    <x v="0"/>
    <x v="2"/>
    <s v="Oceania"/>
    <x v="0"/>
    <x v="9"/>
    <s v="kg"/>
    <n v="79527505.823999986"/>
    <s v="JBSPigs"/>
    <x v="0"/>
  </r>
  <r>
    <s v="Meat"/>
    <x v="0"/>
    <x v="2"/>
    <s v="Western Europe"/>
    <x v="0"/>
    <x v="9"/>
    <s v="kg"/>
    <n v="63769205.015999995"/>
    <s v="JBSPigs"/>
    <x v="0"/>
  </r>
  <r>
    <s v="Meat"/>
    <x v="3"/>
    <x v="2"/>
    <s v="North America"/>
    <x v="0"/>
    <x v="9"/>
    <s v="kg"/>
    <n v="292783491"/>
    <s v="TysonPigs"/>
    <x v="0"/>
  </r>
  <r>
    <s v="Meat"/>
    <x v="11"/>
    <x v="2"/>
    <s v="Western Europe"/>
    <x v="0"/>
    <x v="9"/>
    <s v="kg"/>
    <n v="557182800"/>
    <s v="Tönnies GroupPigs"/>
    <x v="0"/>
  </r>
  <r>
    <s v="Meat"/>
    <x v="8"/>
    <x v="2"/>
    <s v="Western Europe"/>
    <x v="0"/>
    <x v="9"/>
    <s v="kg"/>
    <n v="457486228.80000001"/>
    <s v="Danish CrownPigs"/>
    <x v="0"/>
  </r>
  <r>
    <s v="Meat"/>
    <x v="8"/>
    <x v="2"/>
    <s v="Eastern Europe"/>
    <x v="0"/>
    <x v="9"/>
    <s v="kg"/>
    <n v="34808734.799999997"/>
    <s v="Danish CrownPigs"/>
    <x v="0"/>
  </r>
  <r>
    <s v="Meat"/>
    <x v="7"/>
    <x v="2"/>
    <s v="Western Europe"/>
    <x v="0"/>
    <x v="9"/>
    <s v="kg"/>
    <n v="376924016.51999998"/>
    <s v="Vion Food GroupPigs"/>
    <x v="0"/>
  </r>
  <r>
    <s v="Meat"/>
    <x v="28"/>
    <x v="2"/>
    <s v="East Asia and Southeast Asia"/>
    <x v="0"/>
    <x v="9"/>
    <s v="kg"/>
    <n v="443895075"/>
    <s v="Muyuan FoodstuffPigs"/>
    <x v="0"/>
  </r>
  <r>
    <s v="Meat"/>
    <x v="13"/>
    <x v="2"/>
    <s v="Latin America and the Caribbean"/>
    <x v="0"/>
    <x v="9"/>
    <s v="kg"/>
    <n v="245266351.19999999"/>
    <s v="BRFPigs"/>
    <x v="0"/>
  </r>
  <r>
    <s v="Meat"/>
    <x v="29"/>
    <x v="2"/>
    <s v="Western Europe"/>
    <x v="0"/>
    <x v="9"/>
    <s v="kg"/>
    <n v="266400000"/>
    <s v="Grupo VallPigs"/>
    <x v="0"/>
  </r>
  <r>
    <s v="Meat"/>
    <x v="30"/>
    <x v="2"/>
    <s v="East Asia and Southeast Asia"/>
    <x v="0"/>
    <x v="9"/>
    <s v="kg"/>
    <n v="282874312.5"/>
    <s v="Zhengbang GroupPigs"/>
    <x v="0"/>
  </r>
  <r>
    <s v="Meat"/>
    <x v="5"/>
    <x v="2"/>
    <s v="Western Europe"/>
    <x v="0"/>
    <x v="9"/>
    <s v="kg"/>
    <n v="262523076.92307699"/>
    <s v="BigardPigs"/>
    <x v="0"/>
  </r>
  <r>
    <s v="Meat"/>
    <x v="27"/>
    <x v="2"/>
    <s v="Latin America and the Caribbean"/>
    <x v="0"/>
    <x v="9"/>
    <s v="kg"/>
    <n v="185739375"/>
    <s v="Aurora AlimentosPigs"/>
    <x v="0"/>
  </r>
  <r>
    <s v="Meat"/>
    <x v="17"/>
    <x v="2"/>
    <s v="North America"/>
    <x v="0"/>
    <x v="9"/>
    <s v="kg"/>
    <n v="54078750"/>
    <s v="Charoen PokphandPigs"/>
    <x v="0"/>
  </r>
  <r>
    <s v="Meat"/>
    <x v="17"/>
    <x v="2"/>
    <s v="Russian Federation"/>
    <x v="0"/>
    <x v="9"/>
    <s v="kg"/>
    <n v="36546750"/>
    <s v="Charoen PokphandPigs"/>
    <x v="0"/>
  </r>
  <r>
    <s v="Meat"/>
    <x v="17"/>
    <x v="2"/>
    <s v="East Asia and Southeast Asia"/>
    <x v="0"/>
    <x v="9"/>
    <s v="kg"/>
    <n v="37828162.5"/>
    <s v="Charoen PokphandPigs"/>
    <x v="0"/>
  </r>
  <r>
    <s v="Meat"/>
    <x v="10"/>
    <x v="2"/>
    <s v="Western Europe"/>
    <x v="0"/>
    <x v="9"/>
    <s v="kg"/>
    <n v="206712000"/>
    <s v="WestfleischPigs"/>
    <x v="0"/>
  </r>
  <r>
    <s v="Meat"/>
    <x v="31"/>
    <x v="2"/>
    <s v="Western Europe"/>
    <x v="0"/>
    <x v="9"/>
    <s v="kg"/>
    <n v="200448000"/>
    <s v="Grupo JorgesPigs"/>
    <x v="0"/>
  </r>
  <r>
    <s v="Meat"/>
    <x v="32"/>
    <x v="2"/>
    <s v="North America"/>
    <x v="0"/>
    <x v="9"/>
    <s v="kg"/>
    <n v="85387500"/>
    <s v="SeaboardPigs"/>
    <x v="1"/>
  </r>
  <r>
    <s v="Meat"/>
    <x v="33"/>
    <x v="2"/>
    <s v="East Asia and Southeast Asia"/>
    <x v="0"/>
    <x v="9"/>
    <s v="kg"/>
    <n v="174076500"/>
    <s v="COFCO GroupPigs"/>
    <x v="1"/>
  </r>
  <r>
    <s v="Meat"/>
    <x v="34"/>
    <x v="2"/>
    <s v="North America"/>
    <x v="0"/>
    <x v="9"/>
    <s v="kg"/>
    <n v="74002500"/>
    <s v="Triumph FoodsPigs"/>
    <x v="1"/>
  </r>
  <r>
    <s v="Meat"/>
    <x v="35"/>
    <x v="2"/>
    <s v="Western Europe"/>
    <x v="0"/>
    <x v="9"/>
    <s v="kg"/>
    <n v="134676000"/>
    <s v="Cooperl Arc AtlantiquePigs"/>
    <x v="1"/>
  </r>
  <r>
    <s v="Meat"/>
    <x v="21"/>
    <x v="2"/>
    <s v="East Asia and Southeast Asia"/>
    <x v="0"/>
    <x v="9"/>
    <s v="kg"/>
    <n v="132565950"/>
    <s v="New Hope GroupPigs"/>
    <x v="0"/>
  </r>
  <r>
    <s v="Meat"/>
    <x v="14"/>
    <x v="2"/>
    <s v="East Asia and Southeast Asia"/>
    <x v="0"/>
    <x v="9"/>
    <s v="kg"/>
    <n v="128548800"/>
    <s v="Wen's Food GroupPigs"/>
    <x v="0"/>
  </r>
  <r>
    <s v="Meat"/>
    <x v="36"/>
    <x v="2"/>
    <s v="North America"/>
    <x v="0"/>
    <x v="9"/>
    <s v="kg"/>
    <n v="48135780"/>
    <s v="Clemens Food GroupPigs"/>
    <x v="1"/>
  </r>
  <r>
    <s v="Meat"/>
    <x v="6"/>
    <x v="2"/>
    <s v="Western Europe"/>
    <x v="0"/>
    <x v="9"/>
    <s v="kg"/>
    <n v="22153846.153846152"/>
    <s v="Gruppo CremoniniPigs"/>
    <x v="0"/>
  </r>
  <r>
    <s v="Meat"/>
    <x v="0"/>
    <x v="0"/>
    <s v="Latin America and the Caribbean"/>
    <x v="0"/>
    <x v="10"/>
    <s v="kg"/>
    <n v="4242284032.2305617"/>
    <s v="JBSCattle"/>
    <x v="0"/>
  </r>
  <r>
    <s v="Meat"/>
    <x v="0"/>
    <x v="0"/>
    <s v="North America"/>
    <x v="0"/>
    <x v="10"/>
    <s v="kg"/>
    <n v="2362081477.5037022"/>
    <s v="JBSCattle"/>
    <x v="0"/>
  </r>
  <r>
    <s v="Meat"/>
    <x v="0"/>
    <x v="0"/>
    <s v="Oceania"/>
    <x v="0"/>
    <x v="10"/>
    <s v="kg"/>
    <n v="652217518.3963834"/>
    <s v="JBSCattle"/>
    <x v="0"/>
  </r>
  <r>
    <s v="Meat"/>
    <x v="1"/>
    <x v="0"/>
    <s v="Latin America and the Caribbean"/>
    <x v="0"/>
    <x v="10"/>
    <s v="kg"/>
    <n v="1747308445.701"/>
    <s v="MarfrigCattle"/>
    <x v="0"/>
  </r>
  <r>
    <s v="Meat"/>
    <x v="1"/>
    <x v="0"/>
    <s v="North America"/>
    <x v="0"/>
    <x v="10"/>
    <s v="kg"/>
    <n v="776043632.19906282"/>
    <s v="MarfrigCattle"/>
    <x v="0"/>
  </r>
  <r>
    <s v="Meat"/>
    <x v="2"/>
    <x v="0"/>
    <s v="North America"/>
    <x v="0"/>
    <x v="10"/>
    <s v="kg"/>
    <n v="1845668173.6111109"/>
    <s v="CargillCattle"/>
    <x v="0"/>
  </r>
  <r>
    <s v="Meat"/>
    <x v="2"/>
    <x v="0"/>
    <s v="Oceania"/>
    <x v="0"/>
    <x v="10"/>
    <s v="kg"/>
    <n v="185449062.5"/>
    <s v="CargillCattle"/>
    <x v="0"/>
  </r>
  <r>
    <s v="Meat"/>
    <x v="3"/>
    <x v="0"/>
    <s v="North America"/>
    <x v="0"/>
    <x v="10"/>
    <s v="kg"/>
    <n v="1558953039.5149801"/>
    <s v="TysonCattle"/>
    <x v="0"/>
  </r>
  <r>
    <s v="Meat"/>
    <x v="3"/>
    <x v="0"/>
    <s v="Oceania"/>
    <x v="0"/>
    <x v="10"/>
    <s v="kg"/>
    <n v="112459843.86309522"/>
    <s v="TysonCattle"/>
    <x v="0"/>
  </r>
  <r>
    <s v="Meat"/>
    <x v="4"/>
    <x v="0"/>
    <s v="Latin America and the Caribbean"/>
    <x v="0"/>
    <x v="10"/>
    <s v="kg"/>
    <n v="1782628336.1249998"/>
    <s v="MinervaCattle"/>
    <x v="0"/>
  </r>
  <r>
    <s v="Meat"/>
    <x v="5"/>
    <x v="0"/>
    <s v="Western Europe"/>
    <x v="0"/>
    <x v="10"/>
    <s v="kg"/>
    <n v="731097600.00000024"/>
    <s v="BigardCattle"/>
    <x v="0"/>
  </r>
  <r>
    <s v="Meat"/>
    <x v="6"/>
    <x v="0"/>
    <s v="Western Europe"/>
    <x v="0"/>
    <x v="10"/>
    <s v="kg"/>
    <n v="705729940"/>
    <s v="Gruppo CremoniniCattle"/>
    <x v="0"/>
  </r>
  <r>
    <s v="Meat"/>
    <x v="7"/>
    <x v="0"/>
    <s v="Western Europe"/>
    <x v="0"/>
    <x v="10"/>
    <s v="kg"/>
    <n v="289882783.21537501"/>
    <s v="Vion Food GroupCattle"/>
    <x v="0"/>
  </r>
  <r>
    <s v="Meat"/>
    <x v="8"/>
    <x v="0"/>
    <s v="Western Europe"/>
    <x v="0"/>
    <x v="10"/>
    <s v="kg"/>
    <n v="288478626.75"/>
    <s v="Danish CrownCattle"/>
    <x v="0"/>
  </r>
  <r>
    <s v="Meat"/>
    <x v="9"/>
    <x v="0"/>
    <s v="Oceania"/>
    <x v="0"/>
    <x v="10"/>
    <s v="kg"/>
    <n v="185449062.5"/>
    <s v="Teys Cattle"/>
    <x v="0"/>
  </r>
  <r>
    <s v="Meat"/>
    <x v="10"/>
    <x v="0"/>
    <s v="Western Europe"/>
    <x v="0"/>
    <x v="10"/>
    <s v="kg"/>
    <n v="144163597.20000002"/>
    <s v="WestfleischCattle"/>
    <x v="0"/>
  </r>
  <r>
    <s v="Meat"/>
    <x v="11"/>
    <x v="0"/>
    <s v="Western Europe"/>
    <x v="0"/>
    <x v="10"/>
    <s v="kg"/>
    <n v="137803438.5"/>
    <s v="Tönnies GroupCattle"/>
    <x v="0"/>
  </r>
  <r>
    <s v="Meat"/>
    <x v="12"/>
    <x v="0"/>
    <s v="Oceania"/>
    <x v="0"/>
    <x v="10"/>
    <s v="kg"/>
    <n v="83293580.992916659"/>
    <s v="NH FoodsCattle"/>
    <x v="1"/>
  </r>
  <r>
    <s v="Meat"/>
    <x v="0"/>
    <x v="1"/>
    <s v="North America"/>
    <x v="0"/>
    <x v="10"/>
    <s v="kg"/>
    <n v="409090768.54153848"/>
    <s v="JBSChicken"/>
    <x v="0"/>
  </r>
  <r>
    <s v="Meat"/>
    <x v="0"/>
    <x v="1"/>
    <s v="Latin America and the Caribbean"/>
    <x v="0"/>
    <x v="10"/>
    <s v="kg"/>
    <n v="583246070.03520012"/>
    <s v="JBSChicken"/>
    <x v="0"/>
  </r>
  <r>
    <s v="Meat"/>
    <x v="0"/>
    <x v="1"/>
    <s v="Western Europe"/>
    <x v="0"/>
    <x v="10"/>
    <s v="kg"/>
    <n v="178511531.38129231"/>
    <s v="JBSChicken"/>
    <x v="0"/>
  </r>
  <r>
    <s v="Meat"/>
    <x v="3"/>
    <x v="1"/>
    <s v="North America"/>
    <x v="0"/>
    <x v="10"/>
    <s v="kg"/>
    <n v="393386344.83870965"/>
    <s v="TysonChicken"/>
    <x v="0"/>
  </r>
  <r>
    <s v="Meat"/>
    <x v="3"/>
    <x v="1"/>
    <s v="East Asia and Southeast Asia"/>
    <x v="0"/>
    <x v="10"/>
    <s v="kg"/>
    <n v="85789166.806451604"/>
    <s v="TysonChicken"/>
    <x v="0"/>
  </r>
  <r>
    <s v="Meat"/>
    <x v="13"/>
    <x v="1"/>
    <s v="Latin America and the Caribbean"/>
    <x v="0"/>
    <x v="10"/>
    <s v="kg"/>
    <n v="665790338.47040021"/>
    <s v="BRFChicken"/>
    <x v="0"/>
  </r>
  <r>
    <s v="Meat"/>
    <x v="14"/>
    <x v="1"/>
    <s v="East Asia and Southeast Asia"/>
    <x v="0"/>
    <x v="10"/>
    <s v="kg"/>
    <n v="485966344.49999994"/>
    <s v="Wen's Food GroupChicken"/>
    <x v="0"/>
  </r>
  <r>
    <s v="Meat"/>
    <x v="2"/>
    <x v="1"/>
    <s v="North America"/>
    <x v="0"/>
    <x v="10"/>
    <s v="kg"/>
    <n v="121554420"/>
    <s v="CargillChicken"/>
    <x v="0"/>
  </r>
  <r>
    <s v="Meat"/>
    <x v="2"/>
    <x v="1"/>
    <s v="Latin America and the Caribbean"/>
    <x v="0"/>
    <x v="10"/>
    <s v="kg"/>
    <n v="111092696"/>
    <s v="CargillChicken"/>
    <x v="0"/>
  </r>
  <r>
    <s v="Meat"/>
    <x v="2"/>
    <x v="1"/>
    <s v="East Asia and Southeast Asia"/>
    <x v="0"/>
    <x v="10"/>
    <s v="kg"/>
    <n v="73942470"/>
    <s v="CargillChicken"/>
    <x v="0"/>
  </r>
  <r>
    <s v="Meat"/>
    <x v="2"/>
    <x v="1"/>
    <s v="Western Europe"/>
    <x v="0"/>
    <x v="10"/>
    <s v="kg"/>
    <n v="65191535.999999993"/>
    <s v="CargillChicken"/>
    <x v="0"/>
  </r>
  <r>
    <s v="Meat"/>
    <x v="15"/>
    <x v="1"/>
    <s v="East Asia and Southeast Asia"/>
    <x v="0"/>
    <x v="10"/>
    <s v="kg"/>
    <n v="402986461.49999994"/>
    <s v="JapfaChicken"/>
    <x v="0"/>
  </r>
  <r>
    <s v="Meat"/>
    <x v="16"/>
    <x v="1"/>
    <s v="East Asia and Southeast Asia"/>
    <x v="0"/>
    <x v="10"/>
    <s v="kg"/>
    <n v="332741115"/>
    <s v="Wellhope AgritechChicken"/>
    <x v="0"/>
  </r>
  <r>
    <s v="Meat"/>
    <x v="17"/>
    <x v="1"/>
    <s v="East Asia and Southeast Asia"/>
    <x v="0"/>
    <x v="10"/>
    <s v="kg"/>
    <n v="281392177.5"/>
    <s v="Charoen PokphandChicken"/>
    <x v="0"/>
  </r>
  <r>
    <s v="Meat"/>
    <x v="17"/>
    <x v="1"/>
    <s v="Russian Federation"/>
    <x v="0"/>
    <x v="10"/>
    <s v="kg"/>
    <n v="15765050"/>
    <s v="Charoen PokphandChicken"/>
    <x v="0"/>
  </r>
  <r>
    <s v="Meat"/>
    <x v="18"/>
    <x v="1"/>
    <s v="East Asia and Southeast Asia"/>
    <x v="0"/>
    <x v="10"/>
    <s v="kg"/>
    <n v="279338220"/>
    <s v="Fuijan Sunner DevelopmentChicken"/>
    <x v="0"/>
  </r>
  <r>
    <s v="Meat"/>
    <x v="19"/>
    <x v="1"/>
    <s v="North America"/>
    <x v="0"/>
    <x v="10"/>
    <s v="kg"/>
    <n v="152056500"/>
    <s v="Koch FoodsChicken"/>
    <x v="0"/>
  </r>
  <r>
    <s v="Meat"/>
    <x v="20"/>
    <x v="1"/>
    <s v="Near East and North Africa"/>
    <x v="0"/>
    <x v="10"/>
    <s v="kg"/>
    <n v="282087929.20000005"/>
    <s v="Arab Company for Livestock Development (ACOLID)Chicken"/>
    <x v="0"/>
  </r>
  <r>
    <s v="Meat"/>
    <x v="21"/>
    <x v="1"/>
    <s v="East Asia and Southeast Asia"/>
    <x v="0"/>
    <x v="10"/>
    <s v="kg"/>
    <n v="270210432.87"/>
    <s v="New Hope GroupChicken"/>
    <x v="0"/>
  </r>
  <r>
    <s v="Meat"/>
    <x v="22"/>
    <x v="1"/>
    <s v="Latin America and the Caribbean"/>
    <x v="0"/>
    <x v="10"/>
    <s v="kg"/>
    <n v="208556920"/>
    <s v="Industrias BachocoChicken"/>
    <x v="0"/>
  </r>
  <r>
    <s v="Meat"/>
    <x v="22"/>
    <x v="1"/>
    <s v="North America"/>
    <x v="0"/>
    <x v="10"/>
    <s v="kg"/>
    <n v="30638250"/>
    <s v="Industrias BachocoChicken"/>
    <x v="0"/>
  </r>
  <r>
    <s v="Meat"/>
    <x v="23"/>
    <x v="1"/>
    <s v="North America"/>
    <x v="0"/>
    <x v="10"/>
    <s v="kg"/>
    <n v="139574250"/>
    <s v="Perdue FarmsChicken"/>
    <x v="0"/>
  </r>
  <r>
    <s v="Meat"/>
    <x v="24"/>
    <x v="1"/>
    <s v="North America"/>
    <x v="0"/>
    <x v="10"/>
    <s v="kg"/>
    <n v="121554420"/>
    <s v="Continental Grain CompanyChicken"/>
    <x v="0"/>
  </r>
  <r>
    <s v="Meat"/>
    <x v="25"/>
    <x v="1"/>
    <s v="Eastern Europe"/>
    <x v="0"/>
    <x v="10"/>
    <s v="kg"/>
    <n v="164672822.98025998"/>
    <s v="MHPChicken"/>
    <x v="1"/>
  </r>
  <r>
    <s v="Meat"/>
    <x v="26"/>
    <x v="1"/>
    <s v="East Asia and Southeast Asia"/>
    <x v="0"/>
    <x v="10"/>
    <s v="kg"/>
    <n v="85992354"/>
    <s v="WH GroupChicken"/>
    <x v="0"/>
  </r>
  <r>
    <s v="Meat"/>
    <x v="26"/>
    <x v="1"/>
    <s v="Eastern Europe"/>
    <x v="0"/>
    <x v="10"/>
    <s v="kg"/>
    <n v="39311230"/>
    <s v="WH GroupChicken"/>
    <x v="0"/>
  </r>
  <r>
    <s v="Meat"/>
    <x v="27"/>
    <x v="1"/>
    <s v="Latin America and the Caribbean"/>
    <x v="0"/>
    <x v="10"/>
    <s v="kg"/>
    <n v="132485267.20000002"/>
    <s v="Aurora AlimentosChicken"/>
    <x v="0"/>
  </r>
  <r>
    <s v="Meat"/>
    <x v="26"/>
    <x v="2"/>
    <s v="North America"/>
    <x v="0"/>
    <x v="10"/>
    <s v="kg"/>
    <n v="423102030.25290406"/>
    <s v="WH GroupPigs"/>
    <x v="0"/>
  </r>
  <r>
    <s v="Meat"/>
    <x v="26"/>
    <x v="2"/>
    <s v="East Asia and Southeast Asia"/>
    <x v="0"/>
    <x v="10"/>
    <s v="kg"/>
    <n v="441147981.43541127"/>
    <s v="WH GroupPigs"/>
    <x v="0"/>
  </r>
  <r>
    <s v="Meat"/>
    <x v="26"/>
    <x v="2"/>
    <s v="Eastern Europe"/>
    <x v="0"/>
    <x v="10"/>
    <s v="kg"/>
    <n v="171570958.15334728"/>
    <s v="WH GroupPigs"/>
    <x v="0"/>
  </r>
  <r>
    <s v="Meat"/>
    <x v="0"/>
    <x v="2"/>
    <s v="North America"/>
    <x v="0"/>
    <x v="10"/>
    <s v="kg"/>
    <n v="382060562.40000004"/>
    <s v="JBSPigs"/>
    <x v="0"/>
  </r>
  <r>
    <s v="Meat"/>
    <x v="0"/>
    <x v="2"/>
    <s v="Latin America and the Caribbean"/>
    <x v="0"/>
    <x v="10"/>
    <s v="kg"/>
    <n v="224250220.79999998"/>
    <s v="JBSPigs"/>
    <x v="0"/>
  </r>
  <r>
    <s v="Meat"/>
    <x v="0"/>
    <x v="2"/>
    <s v="Oceania"/>
    <x v="0"/>
    <x v="10"/>
    <s v="kg"/>
    <n v="79527505.823999986"/>
    <s v="JBSPigs"/>
    <x v="0"/>
  </r>
  <r>
    <s v="Meat"/>
    <x v="0"/>
    <x v="2"/>
    <s v="Western Europe"/>
    <x v="0"/>
    <x v="10"/>
    <s v="kg"/>
    <n v="63769205.015999995"/>
    <s v="JBSPigs"/>
    <x v="0"/>
  </r>
  <r>
    <s v="Meat"/>
    <x v="3"/>
    <x v="2"/>
    <s v="North America"/>
    <x v="0"/>
    <x v="10"/>
    <s v="kg"/>
    <n v="292783491"/>
    <s v="TysonPigs"/>
    <x v="0"/>
  </r>
  <r>
    <s v="Meat"/>
    <x v="11"/>
    <x v="2"/>
    <s v="Western Europe"/>
    <x v="0"/>
    <x v="10"/>
    <s v="kg"/>
    <n v="557182800"/>
    <s v="Tönnies GroupPigs"/>
    <x v="0"/>
  </r>
  <r>
    <s v="Meat"/>
    <x v="8"/>
    <x v="2"/>
    <s v="Western Europe"/>
    <x v="0"/>
    <x v="10"/>
    <s v="kg"/>
    <n v="457486228.80000001"/>
    <s v="Danish CrownPigs"/>
    <x v="0"/>
  </r>
  <r>
    <s v="Meat"/>
    <x v="8"/>
    <x v="2"/>
    <s v="Eastern Europe"/>
    <x v="0"/>
    <x v="10"/>
    <s v="kg"/>
    <n v="34808734.799999997"/>
    <s v="Danish CrownPigs"/>
    <x v="0"/>
  </r>
  <r>
    <s v="Meat"/>
    <x v="7"/>
    <x v="2"/>
    <s v="Western Europe"/>
    <x v="0"/>
    <x v="10"/>
    <s v="kg"/>
    <n v="376924016.51999998"/>
    <s v="Vion Food GroupPigs"/>
    <x v="0"/>
  </r>
  <r>
    <s v="Meat"/>
    <x v="28"/>
    <x v="2"/>
    <s v="East Asia and Southeast Asia"/>
    <x v="0"/>
    <x v="10"/>
    <s v="kg"/>
    <n v="443895075"/>
    <s v="Muyuan FoodstuffPigs"/>
    <x v="0"/>
  </r>
  <r>
    <s v="Meat"/>
    <x v="13"/>
    <x v="2"/>
    <s v="Latin America and the Caribbean"/>
    <x v="0"/>
    <x v="10"/>
    <s v="kg"/>
    <n v="245266351.19999999"/>
    <s v="BRFPigs"/>
    <x v="0"/>
  </r>
  <r>
    <s v="Meat"/>
    <x v="29"/>
    <x v="2"/>
    <s v="Western Europe"/>
    <x v="0"/>
    <x v="10"/>
    <s v="kg"/>
    <n v="266400000"/>
    <s v="Grupo VallPigs"/>
    <x v="0"/>
  </r>
  <r>
    <s v="Meat"/>
    <x v="30"/>
    <x v="2"/>
    <s v="East Asia and Southeast Asia"/>
    <x v="0"/>
    <x v="10"/>
    <s v="kg"/>
    <n v="282874312.5"/>
    <s v="Zhengbang GroupPigs"/>
    <x v="0"/>
  </r>
  <r>
    <s v="Meat"/>
    <x v="5"/>
    <x v="2"/>
    <s v="Western Europe"/>
    <x v="0"/>
    <x v="10"/>
    <s v="kg"/>
    <n v="262523076.92307699"/>
    <s v="BigardPigs"/>
    <x v="0"/>
  </r>
  <r>
    <s v="Meat"/>
    <x v="27"/>
    <x v="2"/>
    <s v="Latin America and the Caribbean"/>
    <x v="0"/>
    <x v="10"/>
    <s v="kg"/>
    <n v="185739375"/>
    <s v="Aurora AlimentosPigs"/>
    <x v="0"/>
  </r>
  <r>
    <s v="Meat"/>
    <x v="17"/>
    <x v="2"/>
    <s v="North America"/>
    <x v="0"/>
    <x v="10"/>
    <s v="kg"/>
    <n v="54078750"/>
    <s v="Charoen PokphandPigs"/>
    <x v="0"/>
  </r>
  <r>
    <s v="Meat"/>
    <x v="17"/>
    <x v="2"/>
    <s v="Russian Federation"/>
    <x v="0"/>
    <x v="10"/>
    <s v="kg"/>
    <n v="36546750"/>
    <s v="Charoen PokphandPigs"/>
    <x v="0"/>
  </r>
  <r>
    <s v="Meat"/>
    <x v="17"/>
    <x v="2"/>
    <s v="East Asia and Southeast Asia"/>
    <x v="0"/>
    <x v="10"/>
    <s v="kg"/>
    <n v="37828162.5"/>
    <s v="Charoen PokphandPigs"/>
    <x v="0"/>
  </r>
  <r>
    <s v="Meat"/>
    <x v="10"/>
    <x v="2"/>
    <s v="Western Europe"/>
    <x v="0"/>
    <x v="10"/>
    <s v="kg"/>
    <n v="206712000"/>
    <s v="WestfleischPigs"/>
    <x v="0"/>
  </r>
  <r>
    <s v="Meat"/>
    <x v="31"/>
    <x v="2"/>
    <s v="Western Europe"/>
    <x v="0"/>
    <x v="10"/>
    <s v="kg"/>
    <n v="200448000"/>
    <s v="Grupo JorgesPigs"/>
    <x v="0"/>
  </r>
  <r>
    <s v="Meat"/>
    <x v="32"/>
    <x v="2"/>
    <s v="North America"/>
    <x v="0"/>
    <x v="10"/>
    <s v="kg"/>
    <n v="85387500"/>
    <s v="SeaboardPigs"/>
    <x v="1"/>
  </r>
  <r>
    <s v="Meat"/>
    <x v="33"/>
    <x v="2"/>
    <s v="East Asia and Southeast Asia"/>
    <x v="0"/>
    <x v="10"/>
    <s v="kg"/>
    <n v="174076500"/>
    <s v="COFCO GroupPigs"/>
    <x v="1"/>
  </r>
  <r>
    <s v="Meat"/>
    <x v="34"/>
    <x v="2"/>
    <s v="North America"/>
    <x v="0"/>
    <x v="10"/>
    <s v="kg"/>
    <n v="74002500"/>
    <s v="Triumph FoodsPigs"/>
    <x v="1"/>
  </r>
  <r>
    <s v="Meat"/>
    <x v="35"/>
    <x v="2"/>
    <s v="Western Europe"/>
    <x v="0"/>
    <x v="10"/>
    <s v="kg"/>
    <n v="134676000"/>
    <s v="Cooperl Arc AtlantiquePigs"/>
    <x v="1"/>
  </r>
  <r>
    <s v="Meat"/>
    <x v="21"/>
    <x v="2"/>
    <s v="East Asia and Southeast Asia"/>
    <x v="0"/>
    <x v="10"/>
    <s v="kg"/>
    <n v="132565950"/>
    <s v="New Hope GroupPigs"/>
    <x v="0"/>
  </r>
  <r>
    <s v="Meat"/>
    <x v="14"/>
    <x v="2"/>
    <s v="East Asia and Southeast Asia"/>
    <x v="0"/>
    <x v="10"/>
    <s v="kg"/>
    <n v="128548800"/>
    <s v="Wen's Food GroupPigs"/>
    <x v="0"/>
  </r>
  <r>
    <s v="Meat"/>
    <x v="36"/>
    <x v="2"/>
    <s v="North America"/>
    <x v="0"/>
    <x v="10"/>
    <s v="kg"/>
    <n v="48135780"/>
    <s v="Clemens Food GroupPigs"/>
    <x v="1"/>
  </r>
  <r>
    <s v="Meat"/>
    <x v="6"/>
    <x v="2"/>
    <s v="Western Europe"/>
    <x v="0"/>
    <x v="10"/>
    <s v="kg"/>
    <n v="22153846.153846152"/>
    <s v="Gruppo CremoniniPigs"/>
    <x v="0"/>
  </r>
  <r>
    <s v="Meat"/>
    <x v="0"/>
    <x v="0"/>
    <s v="Latin America and the Caribbean"/>
    <x v="0"/>
    <x v="11"/>
    <s v="kg"/>
    <n v="3434229930.853312"/>
    <s v="JBSCattle"/>
    <x v="0"/>
  </r>
  <r>
    <s v="Meat"/>
    <x v="0"/>
    <x v="0"/>
    <s v="North America"/>
    <x v="0"/>
    <x v="11"/>
    <s v="kg"/>
    <n v="3677871830.7440195"/>
    <s v="JBSCattle"/>
    <x v="0"/>
  </r>
  <r>
    <s v="Meat"/>
    <x v="0"/>
    <x v="0"/>
    <s v="Oceania"/>
    <x v="0"/>
    <x v="11"/>
    <s v="kg"/>
    <n v="742272656.91973341"/>
    <s v="JBSCattle"/>
    <x v="0"/>
  </r>
  <r>
    <s v="Meat"/>
    <x v="1"/>
    <x v="0"/>
    <s v="Latin America and the Caribbean"/>
    <x v="0"/>
    <x v="11"/>
    <s v="kg"/>
    <n v="1414487789.3770001"/>
    <s v="MarfrigCattle"/>
    <x v="0"/>
  </r>
  <r>
    <s v="Meat"/>
    <x v="1"/>
    <x v="0"/>
    <s v="North America"/>
    <x v="0"/>
    <x v="11"/>
    <s v="kg"/>
    <n v="1208336393.7596145"/>
    <s v="MarfrigCattle"/>
    <x v="0"/>
  </r>
  <r>
    <s v="Meat"/>
    <x v="2"/>
    <x v="0"/>
    <s v="North America"/>
    <x v="0"/>
    <x v="11"/>
    <s v="kg"/>
    <n v="2873792055.5555549"/>
    <s v="CargillCattle"/>
    <x v="0"/>
  </r>
  <r>
    <s v="Meat"/>
    <x v="2"/>
    <x v="0"/>
    <s v="Oceania"/>
    <x v="0"/>
    <x v="11"/>
    <s v="kg"/>
    <n v="211055000.00000003"/>
    <s v="CargillCattle"/>
    <x v="0"/>
  </r>
  <r>
    <s v="Meat"/>
    <x v="3"/>
    <x v="0"/>
    <s v="North America"/>
    <x v="0"/>
    <x v="11"/>
    <s v="kg"/>
    <n v="2427363121.9293647"/>
    <s v="TysonCattle"/>
    <x v="0"/>
  </r>
  <r>
    <s v="Meat"/>
    <x v="3"/>
    <x v="0"/>
    <s v="Oceania"/>
    <x v="0"/>
    <x v="11"/>
    <s v="kg"/>
    <n v="127987772.09523809"/>
    <s v="TysonCattle"/>
    <x v="0"/>
  </r>
  <r>
    <s v="Meat"/>
    <x v="4"/>
    <x v="0"/>
    <s v="Latin America and the Caribbean"/>
    <x v="0"/>
    <x v="11"/>
    <s v="kg"/>
    <n v="1443080081.625"/>
    <s v="MinervaCattle"/>
    <x v="0"/>
  </r>
  <r>
    <s v="Meat"/>
    <x v="5"/>
    <x v="0"/>
    <s v="Western Europe"/>
    <x v="0"/>
    <x v="11"/>
    <s v="kg"/>
    <n v="995020800.00000012"/>
    <s v="BigardCattle"/>
    <x v="0"/>
  </r>
  <r>
    <s v="Meat"/>
    <x v="6"/>
    <x v="0"/>
    <s v="Western Europe"/>
    <x v="0"/>
    <x v="11"/>
    <s v="kg"/>
    <n v="960495520"/>
    <s v="Gruppo CremoniniCattle"/>
    <x v="0"/>
  </r>
  <r>
    <s v="Meat"/>
    <x v="7"/>
    <x v="0"/>
    <s v="Western Europe"/>
    <x v="0"/>
    <x v="11"/>
    <s v="kg"/>
    <n v="394529265.12299997"/>
    <s v="Vion Food GroupCattle"/>
    <x v="0"/>
  </r>
  <r>
    <s v="Meat"/>
    <x v="8"/>
    <x v="0"/>
    <s v="Western Europe"/>
    <x v="0"/>
    <x v="11"/>
    <s v="kg"/>
    <n v="392618214"/>
    <s v="Danish CrownCattle"/>
    <x v="0"/>
  </r>
  <r>
    <s v="Meat"/>
    <x v="9"/>
    <x v="0"/>
    <s v="Oceania"/>
    <x v="0"/>
    <x v="11"/>
    <s v="kg"/>
    <n v="211055000.00000003"/>
    <s v="Teys Cattle"/>
    <x v="0"/>
  </r>
  <r>
    <s v="Meat"/>
    <x v="10"/>
    <x v="0"/>
    <s v="Western Europe"/>
    <x v="0"/>
    <x v="11"/>
    <s v="kg"/>
    <n v="196206057.59999999"/>
    <s v="WestfleischCattle"/>
    <x v="0"/>
  </r>
  <r>
    <s v="Meat"/>
    <x v="11"/>
    <x v="0"/>
    <s v="Western Europe"/>
    <x v="0"/>
    <x v="11"/>
    <s v="kg"/>
    <n v="187549908"/>
    <s v="Tönnies GroupCattle"/>
    <x v="0"/>
  </r>
  <r>
    <s v="Meat"/>
    <x v="12"/>
    <x v="0"/>
    <s v="Oceania"/>
    <x v="0"/>
    <x v="11"/>
    <s v="kg"/>
    <n v="94794368.326666653"/>
    <s v="NH FoodsCattle"/>
    <x v="1"/>
  </r>
  <r>
    <s v="Meat"/>
    <x v="0"/>
    <x v="1"/>
    <s v="North America"/>
    <x v="0"/>
    <x v="11"/>
    <s v="kg"/>
    <n v="3305453409.8156309"/>
    <s v="JBSChicken"/>
    <x v="0"/>
  </r>
  <r>
    <s v="Meat"/>
    <x v="0"/>
    <x v="1"/>
    <s v="Latin America and the Caribbean"/>
    <x v="0"/>
    <x v="11"/>
    <s v="kg"/>
    <n v="3438082097.0496006"/>
    <s v="JBSChicken"/>
    <x v="0"/>
  </r>
  <r>
    <s v="Meat"/>
    <x v="0"/>
    <x v="1"/>
    <s v="Western Europe"/>
    <x v="0"/>
    <x v="11"/>
    <s v="kg"/>
    <n v="609401434.71544623"/>
    <s v="JBSChicken"/>
    <x v="0"/>
  </r>
  <r>
    <s v="Meat"/>
    <x v="3"/>
    <x v="1"/>
    <s v="North America"/>
    <x v="0"/>
    <x v="11"/>
    <s v="kg"/>
    <n v="3178561666.2967739"/>
    <s v="TysonChicken"/>
    <x v="0"/>
  </r>
  <r>
    <s v="Meat"/>
    <x v="3"/>
    <x v="1"/>
    <s v="East Asia and Southeast Asia"/>
    <x v="0"/>
    <x v="11"/>
    <s v="kg"/>
    <n v="432675797.80645162"/>
    <s v="TysonChicken"/>
    <x v="0"/>
  </r>
  <r>
    <s v="Meat"/>
    <x v="13"/>
    <x v="1"/>
    <s v="Latin America and the Caribbean"/>
    <x v="0"/>
    <x v="11"/>
    <s v="kg"/>
    <n v="3924658837.2992015"/>
    <s v="BRFChicken"/>
    <x v="0"/>
  </r>
  <r>
    <s v="Meat"/>
    <x v="14"/>
    <x v="1"/>
    <s v="East Asia and Southeast Asia"/>
    <x v="0"/>
    <x v="11"/>
    <s v="kg"/>
    <n v="2450960694"/>
    <s v="Wen's Food GroupChicken"/>
    <x v="0"/>
  </r>
  <r>
    <s v="Meat"/>
    <x v="2"/>
    <x v="1"/>
    <s v="North America"/>
    <x v="0"/>
    <x v="11"/>
    <s v="kg"/>
    <n v="982159713.60000002"/>
    <s v="CargillChicken"/>
    <x v="0"/>
  </r>
  <r>
    <s v="Meat"/>
    <x v="2"/>
    <x v="1"/>
    <s v="Latin America and the Caribbean"/>
    <x v="0"/>
    <x v="11"/>
    <s v="kg"/>
    <n v="654862208.00000012"/>
    <s v="CargillChicken"/>
    <x v="0"/>
  </r>
  <r>
    <s v="Meat"/>
    <x v="2"/>
    <x v="1"/>
    <s v="East Asia and Southeast Asia"/>
    <x v="0"/>
    <x v="11"/>
    <s v="kg"/>
    <n v="372927240"/>
    <s v="CargillChicken"/>
    <x v="0"/>
  </r>
  <r>
    <s v="Meat"/>
    <x v="2"/>
    <x v="1"/>
    <s v="Western Europe"/>
    <x v="0"/>
    <x v="11"/>
    <s v="kg"/>
    <n v="222550416"/>
    <s v="CargillChicken"/>
    <x v="0"/>
  </r>
  <r>
    <s v="Meat"/>
    <x v="15"/>
    <x v="1"/>
    <s v="East Asia and Southeast Asia"/>
    <x v="0"/>
    <x v="11"/>
    <s v="kg"/>
    <n v="2032453458"/>
    <s v="JapfaChicken"/>
    <x v="0"/>
  </r>
  <r>
    <s v="Meat"/>
    <x v="16"/>
    <x v="1"/>
    <s v="East Asia and Southeast Asia"/>
    <x v="0"/>
    <x v="11"/>
    <s v="kg"/>
    <n v="1678172580"/>
    <s v="Wellhope AgritechChicken"/>
    <x v="0"/>
  </r>
  <r>
    <s v="Meat"/>
    <x v="17"/>
    <x v="1"/>
    <s v="East Asia and Southeast Asia"/>
    <x v="0"/>
    <x v="11"/>
    <s v="kg"/>
    <n v="1419195330"/>
    <s v="Charoen PokphandChicken"/>
    <x v="0"/>
  </r>
  <r>
    <s v="Meat"/>
    <x v="17"/>
    <x v="1"/>
    <s v="Russian Federation"/>
    <x v="0"/>
    <x v="11"/>
    <s v="kg"/>
    <n v="139342700"/>
    <s v="Charoen PokphandChicken"/>
    <x v="0"/>
  </r>
  <r>
    <s v="Meat"/>
    <x v="18"/>
    <x v="1"/>
    <s v="East Asia and Southeast Asia"/>
    <x v="0"/>
    <x v="11"/>
    <s v="kg"/>
    <n v="1408836240"/>
    <s v="Fuijan Sunner DevelopmentChicken"/>
    <x v="0"/>
  </r>
  <r>
    <s v="Meat"/>
    <x v="19"/>
    <x v="1"/>
    <s v="North America"/>
    <x v="0"/>
    <x v="11"/>
    <s v="kg"/>
    <n v="1228616520"/>
    <s v="Koch FoodsChicken"/>
    <x v="0"/>
  </r>
  <r>
    <s v="Meat"/>
    <x v="20"/>
    <x v="1"/>
    <s v="Near East and North Africa"/>
    <x v="0"/>
    <x v="11"/>
    <s v="kg"/>
    <n v="1617857241"/>
    <s v="Arab Company for Livestock Development (ACOLID)Chicken"/>
    <x v="0"/>
  </r>
  <r>
    <s v="Meat"/>
    <x v="21"/>
    <x v="1"/>
    <s v="East Asia and Southeast Asia"/>
    <x v="0"/>
    <x v="11"/>
    <s v="kg"/>
    <n v="1362800444.04"/>
    <s v="New Hope GroupChicken"/>
    <x v="0"/>
  </r>
  <r>
    <s v="Meat"/>
    <x v="22"/>
    <x v="1"/>
    <s v="Latin America and the Caribbean"/>
    <x v="0"/>
    <x v="11"/>
    <s v="kg"/>
    <n v="1229388160"/>
    <s v="Industrias BachocoChicken"/>
    <x v="0"/>
  </r>
  <r>
    <s v="Meat"/>
    <x v="22"/>
    <x v="1"/>
    <s v="North America"/>
    <x v="0"/>
    <x v="11"/>
    <s v="kg"/>
    <n v="247557060"/>
    <s v="Industrias BachocoChicken"/>
    <x v="0"/>
  </r>
  <r>
    <s v="Meat"/>
    <x v="23"/>
    <x v="1"/>
    <s v="North America"/>
    <x v="0"/>
    <x v="11"/>
    <s v="kg"/>
    <n v="1127759940"/>
    <s v="Perdue FarmsChicken"/>
    <x v="0"/>
  </r>
  <r>
    <s v="Meat"/>
    <x v="24"/>
    <x v="1"/>
    <s v="North America"/>
    <x v="0"/>
    <x v="11"/>
    <s v="kg"/>
    <n v="982159713.60000002"/>
    <s v="Continental Grain CompanyChicken"/>
    <x v="0"/>
  </r>
  <r>
    <s v="Meat"/>
    <x v="25"/>
    <x v="1"/>
    <s v="Eastern Europe"/>
    <x v="0"/>
    <x v="11"/>
    <s v="kg"/>
    <n v="725904689.05584002"/>
    <s v="MHPChicken"/>
    <x v="1"/>
  </r>
  <r>
    <s v="Meat"/>
    <x v="26"/>
    <x v="1"/>
    <s v="East Asia and Southeast Asia"/>
    <x v="0"/>
    <x v="11"/>
    <s v="kg"/>
    <n v="433700568"/>
    <s v="WH GroupChicken"/>
    <x v="0"/>
  </r>
  <r>
    <s v="Meat"/>
    <x v="26"/>
    <x v="1"/>
    <s v="Eastern Europe"/>
    <x v="0"/>
    <x v="11"/>
    <s v="kg"/>
    <n v="173290320"/>
    <s v="WH GroupChicken"/>
    <x v="0"/>
  </r>
  <r>
    <s v="Meat"/>
    <x v="27"/>
    <x v="1"/>
    <s v="Latin America and the Caribbean"/>
    <x v="0"/>
    <x v="11"/>
    <s v="kg"/>
    <n v="780965785.60000026"/>
    <s v="Aurora AlimentosChicken"/>
    <x v="0"/>
  </r>
  <r>
    <s v="Meat"/>
    <x v="26"/>
    <x v="2"/>
    <s v="North America"/>
    <x v="0"/>
    <x v="11"/>
    <s v="kg"/>
    <n v="2974535485.4143553"/>
    <s v="WH GroupPigs"/>
    <x v="0"/>
  </r>
  <r>
    <s v="Meat"/>
    <x v="26"/>
    <x v="2"/>
    <s v="East Asia and Southeast Asia"/>
    <x v="0"/>
    <x v="11"/>
    <s v="kg"/>
    <n v="2121977632.2209656"/>
    <s v="WH GroupPigs"/>
    <x v="0"/>
  </r>
  <r>
    <s v="Meat"/>
    <x v="26"/>
    <x v="2"/>
    <s v="Eastern Europe"/>
    <x v="0"/>
    <x v="11"/>
    <s v="kg"/>
    <n v="876918230.56155288"/>
    <s v="WH GroupPigs"/>
    <x v="0"/>
  </r>
  <r>
    <s v="Meat"/>
    <x v="0"/>
    <x v="2"/>
    <s v="North America"/>
    <x v="0"/>
    <x v="11"/>
    <s v="kg"/>
    <n v="2686001529.5999999"/>
    <s v="JBSPigs"/>
    <x v="0"/>
  </r>
  <r>
    <s v="Meat"/>
    <x v="0"/>
    <x v="2"/>
    <s v="Latin America and the Caribbean"/>
    <x v="0"/>
    <x v="11"/>
    <s v="kg"/>
    <n v="1147857062.4000001"/>
    <s v="JBSPigs"/>
    <x v="0"/>
  </r>
  <r>
    <s v="Meat"/>
    <x v="0"/>
    <x v="2"/>
    <s v="Oceania"/>
    <x v="0"/>
    <x v="11"/>
    <s v="kg"/>
    <n v="241966666.65599996"/>
    <s v="JBSPigs"/>
    <x v="0"/>
  </r>
  <r>
    <s v="Meat"/>
    <x v="0"/>
    <x v="2"/>
    <s v="Western Europe"/>
    <x v="0"/>
    <x v="11"/>
    <s v="kg"/>
    <n v="246219986.03399998"/>
    <s v="JBSPigs"/>
    <x v="0"/>
  </r>
  <r>
    <s v="Meat"/>
    <x v="3"/>
    <x v="2"/>
    <s v="North America"/>
    <x v="0"/>
    <x v="11"/>
    <s v="kg"/>
    <n v="2058356663.9999998"/>
    <s v="TysonPigs"/>
    <x v="0"/>
  </r>
  <r>
    <s v="Meat"/>
    <x v="11"/>
    <x v="2"/>
    <s v="Western Europe"/>
    <x v="0"/>
    <x v="11"/>
    <s v="kg"/>
    <n v="2151344700"/>
    <s v="Tönnies GroupPigs"/>
    <x v="0"/>
  </r>
  <r>
    <s v="Meat"/>
    <x v="8"/>
    <x v="2"/>
    <s v="Western Europe"/>
    <x v="0"/>
    <x v="11"/>
    <s v="kg"/>
    <n v="1766405161.1999998"/>
    <s v="Danish CrownPigs"/>
    <x v="0"/>
  </r>
  <r>
    <s v="Meat"/>
    <x v="8"/>
    <x v="2"/>
    <s v="Eastern Europe"/>
    <x v="0"/>
    <x v="11"/>
    <s v="kg"/>
    <n v="177911311.20000002"/>
    <s v="Danish CrownPigs"/>
    <x v="0"/>
  </r>
  <r>
    <s v="Meat"/>
    <x v="7"/>
    <x v="2"/>
    <s v="Western Europe"/>
    <x v="0"/>
    <x v="11"/>
    <s v="kg"/>
    <n v="1455345508.2299998"/>
    <s v="Vion Food GroupPigs"/>
    <x v="0"/>
  </r>
  <r>
    <s v="Meat"/>
    <x v="28"/>
    <x v="2"/>
    <s v="East Asia and Southeast Asia"/>
    <x v="0"/>
    <x v="11"/>
    <s v="kg"/>
    <n v="2135191500"/>
    <s v="Muyuan FoodstuffPigs"/>
    <x v="0"/>
  </r>
  <r>
    <s v="Meat"/>
    <x v="13"/>
    <x v="2"/>
    <s v="Latin America and the Caribbean"/>
    <x v="0"/>
    <x v="11"/>
    <s v="kg"/>
    <n v="1255431153.5999999"/>
    <s v="BRFPigs"/>
    <x v="0"/>
  </r>
  <r>
    <s v="Meat"/>
    <x v="29"/>
    <x v="2"/>
    <s v="Western Europe"/>
    <x v="0"/>
    <x v="11"/>
    <s v="kg"/>
    <n v="1028599999.9999999"/>
    <s v="Grupo VallPigs"/>
    <x v="0"/>
  </r>
  <r>
    <s v="Meat"/>
    <x v="30"/>
    <x v="2"/>
    <s v="East Asia and Southeast Asia"/>
    <x v="0"/>
    <x v="11"/>
    <s v="kg"/>
    <n v="1360661250"/>
    <s v="Zhengbang GroupPigs"/>
    <x v="0"/>
  </r>
  <r>
    <s v="Meat"/>
    <x v="5"/>
    <x v="2"/>
    <s v="Western Europe"/>
    <x v="0"/>
    <x v="11"/>
    <s v="kg"/>
    <n v="1013630769.2307694"/>
    <s v="BigardPigs"/>
    <x v="0"/>
  </r>
  <r>
    <s v="Meat"/>
    <x v="27"/>
    <x v="2"/>
    <s v="Latin America and the Caribbean"/>
    <x v="0"/>
    <x v="11"/>
    <s v="kg"/>
    <n v="950733750"/>
    <s v="Aurora AlimentosPigs"/>
    <x v="0"/>
  </r>
  <r>
    <s v="Meat"/>
    <x v="17"/>
    <x v="2"/>
    <s v="North America"/>
    <x v="0"/>
    <x v="11"/>
    <s v="kg"/>
    <n v="380190000"/>
    <s v="Charoen PokphandPigs"/>
    <x v="0"/>
  </r>
  <r>
    <s v="Meat"/>
    <x v="17"/>
    <x v="2"/>
    <s v="Russian Federation"/>
    <x v="0"/>
    <x v="11"/>
    <s v="kg"/>
    <n v="406953000"/>
    <s v="Charoen PokphandPigs"/>
    <x v="0"/>
  </r>
  <r>
    <s v="Meat"/>
    <x v="17"/>
    <x v="2"/>
    <s v="East Asia and Southeast Asia"/>
    <x v="0"/>
    <x v="11"/>
    <s v="kg"/>
    <n v="181958250"/>
    <s v="Charoen PokphandPigs"/>
    <x v="0"/>
  </r>
  <r>
    <s v="Meat"/>
    <x v="10"/>
    <x v="2"/>
    <s v="Western Europe"/>
    <x v="0"/>
    <x v="11"/>
    <s v="kg"/>
    <n v="798138000"/>
    <s v="WestfleischPigs"/>
    <x v="0"/>
  </r>
  <r>
    <s v="Meat"/>
    <x v="31"/>
    <x v="2"/>
    <s v="Western Europe"/>
    <x v="0"/>
    <x v="11"/>
    <s v="kg"/>
    <n v="773952000"/>
    <s v="Grupo JorgesPigs"/>
    <x v="0"/>
  </r>
  <r>
    <s v="Meat"/>
    <x v="32"/>
    <x v="2"/>
    <s v="North America"/>
    <x v="0"/>
    <x v="11"/>
    <s v="kg"/>
    <n v="600300000"/>
    <s v="SeaboardPigs"/>
    <x v="1"/>
  </r>
  <r>
    <s v="Meat"/>
    <x v="33"/>
    <x v="2"/>
    <s v="East Asia and Southeast Asia"/>
    <x v="0"/>
    <x v="11"/>
    <s v="kg"/>
    <n v="837330000"/>
    <s v="COFCO GroupPigs"/>
    <x v="1"/>
  </r>
  <r>
    <s v="Meat"/>
    <x v="34"/>
    <x v="2"/>
    <s v="North America"/>
    <x v="0"/>
    <x v="11"/>
    <s v="kg"/>
    <n v="520259999.99999994"/>
    <s v="Triumph FoodsPigs"/>
    <x v="1"/>
  </r>
  <r>
    <s v="Meat"/>
    <x v="35"/>
    <x v="2"/>
    <s v="Western Europe"/>
    <x v="0"/>
    <x v="11"/>
    <s v="kg"/>
    <n v="519998999.99999994"/>
    <s v="Cooperl Arc AtlantiquePigs"/>
    <x v="1"/>
  </r>
  <r>
    <s v="Meat"/>
    <x v="21"/>
    <x v="2"/>
    <s v="East Asia and Southeast Asia"/>
    <x v="0"/>
    <x v="11"/>
    <s v="kg"/>
    <n v="637659000"/>
    <s v="New Hope GroupPigs"/>
    <x v="0"/>
  </r>
  <r>
    <s v="Meat"/>
    <x v="14"/>
    <x v="2"/>
    <s v="East Asia and Southeast Asia"/>
    <x v="0"/>
    <x v="11"/>
    <s v="kg"/>
    <n v="618336000"/>
    <s v="Wen's Food GroupPigs"/>
    <x v="0"/>
  </r>
  <r>
    <s v="Meat"/>
    <x v="36"/>
    <x v="2"/>
    <s v="North America"/>
    <x v="0"/>
    <x v="11"/>
    <s v="kg"/>
    <n v="338409120"/>
    <s v="Clemens Food GroupPigs"/>
    <x v="1"/>
  </r>
  <r>
    <s v="Meat"/>
    <x v="6"/>
    <x v="2"/>
    <s v="Western Europe"/>
    <x v="0"/>
    <x v="11"/>
    <s v="kg"/>
    <n v="85538461.538461536"/>
    <s v="Gruppo CremoniniPigs"/>
    <x v="0"/>
  </r>
  <r>
    <s v="Meat"/>
    <x v="0"/>
    <x v="0"/>
    <s v="Latin America and the Caribbean"/>
    <x v="0"/>
    <x v="12"/>
    <s v="kg"/>
    <n v="920283837.67964566"/>
    <s v="JBSCattle"/>
    <x v="0"/>
  </r>
  <r>
    <s v="Meat"/>
    <x v="0"/>
    <x v="0"/>
    <s v="North America"/>
    <x v="0"/>
    <x v="12"/>
    <s v="kg"/>
    <n v="0"/>
    <s v="JBSCattle"/>
    <x v="0"/>
  </r>
  <r>
    <s v="Meat"/>
    <x v="0"/>
    <x v="0"/>
    <s v="Oceania"/>
    <x v="0"/>
    <x v="12"/>
    <s v="kg"/>
    <n v="5457887.1832333338"/>
    <s v="JBSCattle"/>
    <x v="0"/>
  </r>
  <r>
    <s v="Meat"/>
    <x v="1"/>
    <x v="0"/>
    <s v="Latin America and the Caribbean"/>
    <x v="0"/>
    <x v="12"/>
    <s v="kg"/>
    <n v="379045747.48011112"/>
    <s v="MarfrigCattle"/>
    <x v="0"/>
  </r>
  <r>
    <s v="Meat"/>
    <x v="1"/>
    <x v="0"/>
    <s v="North America"/>
    <x v="0"/>
    <x v="12"/>
    <s v="kg"/>
    <n v="0"/>
    <s v="MarfrigCattle"/>
    <x v="0"/>
  </r>
  <r>
    <s v="Meat"/>
    <x v="2"/>
    <x v="0"/>
    <s v="North America"/>
    <x v="0"/>
    <x v="12"/>
    <s v="kg"/>
    <n v="0"/>
    <s v="CargillCattle"/>
    <x v="0"/>
  </r>
  <r>
    <s v="Meat"/>
    <x v="2"/>
    <x v="0"/>
    <s v="Oceania"/>
    <x v="0"/>
    <x v="12"/>
    <s v="kg"/>
    <n v="1551875"/>
    <s v="CargillCattle"/>
    <x v="0"/>
  </r>
  <r>
    <s v="Meat"/>
    <x v="3"/>
    <x v="0"/>
    <s v="North America"/>
    <x v="0"/>
    <x v="12"/>
    <s v="kg"/>
    <n v="0"/>
    <s v="TysonCattle"/>
    <x v="0"/>
  </r>
  <r>
    <s v="Meat"/>
    <x v="3"/>
    <x v="0"/>
    <s v="Oceania"/>
    <x v="0"/>
    <x v="12"/>
    <s v="kg"/>
    <n v="941086.55952380947"/>
    <s v="TysonCattle"/>
    <x v="0"/>
  </r>
  <r>
    <s v="Meat"/>
    <x v="4"/>
    <x v="0"/>
    <s v="Latin America and the Caribbean"/>
    <x v="0"/>
    <x v="12"/>
    <s v="kg"/>
    <n v="386707734.29166663"/>
    <s v="MinervaCattle"/>
    <x v="0"/>
  </r>
  <r>
    <s v="Meat"/>
    <x v="5"/>
    <x v="0"/>
    <s v="Western Europe"/>
    <x v="0"/>
    <x v="12"/>
    <s v="kg"/>
    <n v="175948800.00000003"/>
    <s v="BigardCattle"/>
    <x v="0"/>
  </r>
  <r>
    <s v="Meat"/>
    <x v="6"/>
    <x v="0"/>
    <s v="Western Europe"/>
    <x v="0"/>
    <x v="12"/>
    <s v="kg"/>
    <n v="169843720"/>
    <s v="Gruppo CremoniniCattle"/>
    <x v="0"/>
  </r>
  <r>
    <s v="Meat"/>
    <x v="7"/>
    <x v="0"/>
    <s v="Western Europe"/>
    <x v="0"/>
    <x v="12"/>
    <s v="kg"/>
    <n v="69764321.271749988"/>
    <s v="Vion Food GroupCattle"/>
    <x v="0"/>
  </r>
  <r>
    <s v="Meat"/>
    <x v="8"/>
    <x v="0"/>
    <s v="Western Europe"/>
    <x v="0"/>
    <x v="12"/>
    <s v="kg"/>
    <n v="69426391.5"/>
    <s v="Danish CrownCattle"/>
    <x v="0"/>
  </r>
  <r>
    <s v="Meat"/>
    <x v="9"/>
    <x v="0"/>
    <s v="Oceania"/>
    <x v="0"/>
    <x v="12"/>
    <s v="kg"/>
    <n v="1551875"/>
    <s v="Teys Cattle"/>
    <x v="0"/>
  </r>
  <r>
    <s v="Meat"/>
    <x v="10"/>
    <x v="0"/>
    <s v="Western Europe"/>
    <x v="0"/>
    <x v="12"/>
    <s v="kg"/>
    <n v="34694973.599999994"/>
    <s v="WestfleischCattle"/>
    <x v="0"/>
  </r>
  <r>
    <s v="Meat"/>
    <x v="11"/>
    <x v="0"/>
    <s v="Western Europe"/>
    <x v="0"/>
    <x v="12"/>
    <s v="kg"/>
    <n v="33164312.999999996"/>
    <s v="Tönnies GroupCattle"/>
    <x v="0"/>
  </r>
  <r>
    <s v="Meat"/>
    <x v="12"/>
    <x v="0"/>
    <s v="Oceania"/>
    <x v="0"/>
    <x v="12"/>
    <s v="kg"/>
    <n v="697017.41416666657"/>
    <s v="NH FoodsCattle"/>
    <x v="1"/>
  </r>
  <r>
    <s v="Meat"/>
    <x v="0"/>
    <x v="1"/>
    <s v="North America"/>
    <x v="0"/>
    <x v="12"/>
    <s v="kg"/>
    <n v="0"/>
    <s v="JBSChicken"/>
    <x v="0"/>
  </r>
  <r>
    <s v="Meat"/>
    <x v="0"/>
    <x v="1"/>
    <s v="Latin America and the Caribbean"/>
    <x v="0"/>
    <x v="12"/>
    <s v="kg"/>
    <n v="1197189301.6512003"/>
    <s v="JBSChicken"/>
    <x v="0"/>
  </r>
  <r>
    <s v="Meat"/>
    <x v="0"/>
    <x v="1"/>
    <s v="Western Europe"/>
    <x v="0"/>
    <x v="12"/>
    <s v="kg"/>
    <n v="227756091.76233849"/>
    <s v="JBSChicken"/>
    <x v="0"/>
  </r>
  <r>
    <s v="Meat"/>
    <x v="3"/>
    <x v="1"/>
    <s v="North America"/>
    <x v="0"/>
    <x v="12"/>
    <s v="kg"/>
    <n v="0"/>
    <s v="TysonChicken"/>
    <x v="0"/>
  </r>
  <r>
    <s v="Meat"/>
    <x v="3"/>
    <x v="1"/>
    <s v="East Asia and Southeast Asia"/>
    <x v="0"/>
    <x v="12"/>
    <s v="kg"/>
    <n v="82059203.032258078"/>
    <s v="TysonChicken"/>
    <x v="0"/>
  </r>
  <r>
    <s v="Meat"/>
    <x v="13"/>
    <x v="1"/>
    <s v="Latin America and the Caribbean"/>
    <x v="0"/>
    <x v="12"/>
    <s v="kg"/>
    <n v="1366622273.7024004"/>
    <s v="BRFChicken"/>
    <x v="0"/>
  </r>
  <r>
    <s v="Meat"/>
    <x v="14"/>
    <x v="1"/>
    <s v="East Asia and Southeast Asia"/>
    <x v="0"/>
    <x v="12"/>
    <s v="kg"/>
    <n v="464837373"/>
    <s v="Wen's Food GroupChicken"/>
    <x v="0"/>
  </r>
  <r>
    <s v="Meat"/>
    <x v="2"/>
    <x v="1"/>
    <s v="North America"/>
    <x v="0"/>
    <x v="12"/>
    <s v="kg"/>
    <n v="0"/>
    <s v="CargillChicken"/>
    <x v="0"/>
  </r>
  <r>
    <s v="Meat"/>
    <x v="2"/>
    <x v="1"/>
    <s v="Latin America and the Caribbean"/>
    <x v="0"/>
    <x v="12"/>
    <s v="kg"/>
    <n v="228032376"/>
    <s v="CargillChicken"/>
    <x v="0"/>
  </r>
  <r>
    <s v="Meat"/>
    <x v="2"/>
    <x v="1"/>
    <s v="East Asia and Southeast Asia"/>
    <x v="0"/>
    <x v="12"/>
    <s v="kg"/>
    <n v="70727580"/>
    <s v="CargillChicken"/>
    <x v="0"/>
  </r>
  <r>
    <s v="Meat"/>
    <x v="2"/>
    <x v="1"/>
    <s v="Western Europe"/>
    <x v="0"/>
    <x v="12"/>
    <s v="kg"/>
    <n v="83175408"/>
    <s v="CargillChicken"/>
    <x v="0"/>
  </r>
  <r>
    <s v="Meat"/>
    <x v="15"/>
    <x v="1"/>
    <s v="East Asia and Southeast Asia"/>
    <x v="0"/>
    <x v="12"/>
    <s v="kg"/>
    <n v="385465311"/>
    <s v="JapfaChicken"/>
    <x v="0"/>
  </r>
  <r>
    <s v="Meat"/>
    <x v="16"/>
    <x v="1"/>
    <s v="East Asia and Southeast Asia"/>
    <x v="0"/>
    <x v="12"/>
    <s v="kg"/>
    <n v="318274110"/>
    <s v="Wellhope AgritechChicken"/>
    <x v="0"/>
  </r>
  <r>
    <s v="Meat"/>
    <x v="17"/>
    <x v="1"/>
    <s v="East Asia and Southeast Asia"/>
    <x v="0"/>
    <x v="12"/>
    <s v="kg"/>
    <n v="269157735"/>
    <s v="Charoen PokphandChicken"/>
    <x v="0"/>
  </r>
  <r>
    <s v="Meat"/>
    <x v="17"/>
    <x v="1"/>
    <s v="Russian Federation"/>
    <x v="0"/>
    <x v="12"/>
    <s v="kg"/>
    <n v="38649800"/>
    <s v="Charoen PokphandChicken"/>
    <x v="0"/>
  </r>
  <r>
    <s v="Meat"/>
    <x v="18"/>
    <x v="1"/>
    <s v="East Asia and Southeast Asia"/>
    <x v="0"/>
    <x v="12"/>
    <s v="kg"/>
    <n v="267193080"/>
    <s v="Fuijan Sunner DevelopmentChicken"/>
    <x v="0"/>
  </r>
  <r>
    <s v="Meat"/>
    <x v="19"/>
    <x v="1"/>
    <s v="North America"/>
    <x v="0"/>
    <x v="12"/>
    <s v="kg"/>
    <n v="0"/>
    <s v="Koch FoodsChicken"/>
    <x v="0"/>
  </r>
  <r>
    <s v="Meat"/>
    <x v="20"/>
    <x v="1"/>
    <s v="Near East and North Africa"/>
    <x v="0"/>
    <x v="12"/>
    <s v="kg"/>
    <n v="248901114"/>
    <s v="Arab Company for Livestock Development (ACOLID)Chicken"/>
    <x v="0"/>
  </r>
  <r>
    <s v="Meat"/>
    <x v="21"/>
    <x v="1"/>
    <s v="East Asia and Southeast Asia"/>
    <x v="0"/>
    <x v="12"/>
    <s v="kg"/>
    <n v="258462153.18000001"/>
    <s v="New Hope GroupChicken"/>
    <x v="0"/>
  </r>
  <r>
    <s v="Meat"/>
    <x v="22"/>
    <x v="1"/>
    <s v="Latin America and the Caribbean"/>
    <x v="0"/>
    <x v="12"/>
    <s v="kg"/>
    <n v="428090520"/>
    <s v="Industrias BachocoChicken"/>
    <x v="0"/>
  </r>
  <r>
    <s v="Meat"/>
    <x v="22"/>
    <x v="1"/>
    <s v="North America"/>
    <x v="0"/>
    <x v="12"/>
    <s v="kg"/>
    <n v="0"/>
    <s v="Industrias BachocoChicken"/>
    <x v="0"/>
  </r>
  <r>
    <s v="Meat"/>
    <x v="23"/>
    <x v="1"/>
    <s v="North America"/>
    <x v="0"/>
    <x v="12"/>
    <s v="kg"/>
    <n v="0"/>
    <s v="Perdue FarmsChicken"/>
    <x v="0"/>
  </r>
  <r>
    <s v="Meat"/>
    <x v="24"/>
    <x v="1"/>
    <s v="North America"/>
    <x v="0"/>
    <x v="12"/>
    <s v="kg"/>
    <n v="0"/>
    <s v="Continental Grain CompanyChicken"/>
    <x v="0"/>
  </r>
  <r>
    <s v="Meat"/>
    <x v="25"/>
    <x v="1"/>
    <s v="Eastern Europe"/>
    <x v="0"/>
    <x v="12"/>
    <s v="kg"/>
    <n v="141148133.98307997"/>
    <s v="MHPChicken"/>
    <x v="1"/>
  </r>
  <r>
    <s v="Meat"/>
    <x v="26"/>
    <x v="1"/>
    <s v="East Asia and Southeast Asia"/>
    <x v="0"/>
    <x v="12"/>
    <s v="kg"/>
    <n v="82253556"/>
    <s v="WH GroupChicken"/>
    <x v="0"/>
  </r>
  <r>
    <s v="Meat"/>
    <x v="26"/>
    <x v="1"/>
    <s v="Eastern Europe"/>
    <x v="0"/>
    <x v="12"/>
    <s v="kg"/>
    <n v="33695340"/>
    <s v="WH GroupChicken"/>
    <x v="0"/>
  </r>
  <r>
    <s v="Meat"/>
    <x v="27"/>
    <x v="1"/>
    <s v="Latin America and the Caribbean"/>
    <x v="0"/>
    <x v="12"/>
    <s v="kg"/>
    <n v="271943443.20000005"/>
    <s v="Aurora AlimentosChicken"/>
    <x v="0"/>
  </r>
  <r>
    <s v="Meat"/>
    <x v="26"/>
    <x v="2"/>
    <s v="North America"/>
    <x v="0"/>
    <x v="12"/>
    <s v="kg"/>
    <n v="0"/>
    <s v="WH GroupPigs"/>
    <x v="0"/>
  </r>
  <r>
    <s v="Meat"/>
    <x v="26"/>
    <x v="2"/>
    <s v="East Asia and Southeast Asia"/>
    <x v="0"/>
    <x v="12"/>
    <s v="kg"/>
    <n v="178692853.23966026"/>
    <s v="WH GroupPigs"/>
    <x v="0"/>
  </r>
  <r>
    <s v="Meat"/>
    <x v="26"/>
    <x v="2"/>
    <s v="Eastern Europe"/>
    <x v="0"/>
    <x v="12"/>
    <s v="kg"/>
    <n v="98040547.516198441"/>
    <s v="WH GroupPigs"/>
    <x v="0"/>
  </r>
  <r>
    <s v="Meat"/>
    <x v="0"/>
    <x v="2"/>
    <s v="North America"/>
    <x v="0"/>
    <x v="12"/>
    <s v="kg"/>
    <n v="0"/>
    <s v="JBSPigs"/>
    <x v="0"/>
  </r>
  <r>
    <s v="Meat"/>
    <x v="0"/>
    <x v="2"/>
    <s v="Latin America and the Caribbean"/>
    <x v="0"/>
    <x v="12"/>
    <s v="kg"/>
    <n v="319271500.80000001"/>
    <s v="JBSPigs"/>
    <x v="0"/>
  </r>
  <r>
    <s v="Meat"/>
    <x v="0"/>
    <x v="2"/>
    <s v="Oceania"/>
    <x v="0"/>
    <x v="12"/>
    <s v="kg"/>
    <n v="3384149.1839999999"/>
    <s v="JBSPigs"/>
    <x v="0"/>
  </r>
  <r>
    <s v="Meat"/>
    <x v="0"/>
    <x v="2"/>
    <s v="Western Europe"/>
    <x v="0"/>
    <x v="12"/>
    <s v="kg"/>
    <n v="49598270.568000004"/>
    <s v="JBSPigs"/>
    <x v="0"/>
  </r>
  <r>
    <s v="Meat"/>
    <x v="3"/>
    <x v="2"/>
    <s v="North America"/>
    <x v="0"/>
    <x v="12"/>
    <s v="kg"/>
    <n v="0"/>
    <s v="TysonPigs"/>
    <x v="0"/>
  </r>
  <r>
    <s v="Meat"/>
    <x v="11"/>
    <x v="2"/>
    <s v="Western Europe"/>
    <x v="0"/>
    <x v="12"/>
    <s v="kg"/>
    <n v="433364400.00000006"/>
    <s v="Tönnies GroupPigs"/>
    <x v="0"/>
  </r>
  <r>
    <s v="Meat"/>
    <x v="8"/>
    <x v="2"/>
    <s v="Western Europe"/>
    <x v="0"/>
    <x v="12"/>
    <s v="kg"/>
    <n v="355822622.40000004"/>
    <s v="Danish CrownPigs"/>
    <x v="0"/>
  </r>
  <r>
    <s v="Meat"/>
    <x v="8"/>
    <x v="2"/>
    <s v="Eastern Europe"/>
    <x v="0"/>
    <x v="12"/>
    <s v="kg"/>
    <n v="19890705.599999998"/>
    <s v="Danish CrownPigs"/>
    <x v="0"/>
  </r>
  <r>
    <s v="Meat"/>
    <x v="7"/>
    <x v="2"/>
    <s v="Western Europe"/>
    <x v="0"/>
    <x v="12"/>
    <s v="kg"/>
    <n v="293163123.96000004"/>
    <s v="Vion Food GroupPigs"/>
    <x v="0"/>
  </r>
  <r>
    <s v="Meat"/>
    <x v="28"/>
    <x v="2"/>
    <s v="East Asia and Southeast Asia"/>
    <x v="0"/>
    <x v="12"/>
    <s v="kg"/>
    <n v="179805600"/>
    <s v="Muyuan FoodstuffPigs"/>
    <x v="0"/>
  </r>
  <r>
    <s v="Meat"/>
    <x v="13"/>
    <x v="2"/>
    <s v="Latin America and the Caribbean"/>
    <x v="0"/>
    <x v="12"/>
    <s v="kg"/>
    <n v="349192771.19999999"/>
    <s v="BRFPigs"/>
    <x v="0"/>
  </r>
  <r>
    <s v="Meat"/>
    <x v="29"/>
    <x v="2"/>
    <s v="Western Europe"/>
    <x v="0"/>
    <x v="12"/>
    <s v="kg"/>
    <n v="207200000.00000003"/>
    <s v="Grupo VallPigs"/>
    <x v="0"/>
  </r>
  <r>
    <s v="Meat"/>
    <x v="30"/>
    <x v="2"/>
    <s v="East Asia and Southeast Asia"/>
    <x v="0"/>
    <x v="12"/>
    <s v="kg"/>
    <n v="114582000"/>
    <s v="Zhengbang GroupPigs"/>
    <x v="0"/>
  </r>
  <r>
    <s v="Meat"/>
    <x v="5"/>
    <x v="2"/>
    <s v="Western Europe"/>
    <x v="0"/>
    <x v="12"/>
    <s v="kg"/>
    <n v="204184615.38461545"/>
    <s v="BigardPigs"/>
    <x v="0"/>
  </r>
  <r>
    <s v="Meat"/>
    <x v="27"/>
    <x v="2"/>
    <s v="Latin America and the Caribbean"/>
    <x v="0"/>
    <x v="12"/>
    <s v="kg"/>
    <n v="264442500"/>
    <s v="Aurora AlimentosPigs"/>
    <x v="0"/>
  </r>
  <r>
    <s v="Meat"/>
    <x v="17"/>
    <x v="2"/>
    <s v="North America"/>
    <x v="0"/>
    <x v="12"/>
    <s v="kg"/>
    <n v="0"/>
    <s v="Charoen PokphandPigs"/>
    <x v="0"/>
  </r>
  <r>
    <s v="Meat"/>
    <x v="17"/>
    <x v="2"/>
    <s v="Russian Federation"/>
    <x v="0"/>
    <x v="12"/>
    <s v="kg"/>
    <n v="59265000"/>
    <s v="Charoen PokphandPigs"/>
    <x v="0"/>
  </r>
  <r>
    <s v="Meat"/>
    <x v="17"/>
    <x v="2"/>
    <s v="East Asia and Southeast Asia"/>
    <x v="0"/>
    <x v="12"/>
    <s v="kg"/>
    <n v="15322800"/>
    <s v="Charoen PokphandPigs"/>
    <x v="0"/>
  </r>
  <r>
    <s v="Meat"/>
    <x v="10"/>
    <x v="2"/>
    <s v="Western Europe"/>
    <x v="0"/>
    <x v="12"/>
    <s v="kg"/>
    <n v="160776000.00000003"/>
    <s v="WestfleischPigs"/>
    <x v="0"/>
  </r>
  <r>
    <s v="Meat"/>
    <x v="31"/>
    <x v="2"/>
    <s v="Western Europe"/>
    <x v="0"/>
    <x v="12"/>
    <s v="kg"/>
    <n v="155904000"/>
    <s v="Grupo JorgesPigs"/>
    <x v="0"/>
  </r>
  <r>
    <s v="Meat"/>
    <x v="32"/>
    <x v="2"/>
    <s v="North America"/>
    <x v="0"/>
    <x v="12"/>
    <s v="kg"/>
    <n v="0"/>
    <s v="SeaboardPigs"/>
    <x v="1"/>
  </r>
  <r>
    <s v="Meat"/>
    <x v="33"/>
    <x v="2"/>
    <s v="East Asia and Southeast Asia"/>
    <x v="0"/>
    <x v="12"/>
    <s v="kg"/>
    <n v="70512000"/>
    <s v="COFCO GroupPigs"/>
    <x v="1"/>
  </r>
  <r>
    <s v="Meat"/>
    <x v="34"/>
    <x v="2"/>
    <s v="North America"/>
    <x v="0"/>
    <x v="12"/>
    <s v="kg"/>
    <n v="0"/>
    <s v="Triumph FoodsPigs"/>
    <x v="1"/>
  </r>
  <r>
    <s v="Meat"/>
    <x v="35"/>
    <x v="2"/>
    <s v="Western Europe"/>
    <x v="0"/>
    <x v="12"/>
    <s v="kg"/>
    <n v="104748000.00000001"/>
    <s v="Cooperl Arc AtlantiquePigs"/>
    <x v="1"/>
  </r>
  <r>
    <s v="Meat"/>
    <x v="21"/>
    <x v="2"/>
    <s v="East Asia and Southeast Asia"/>
    <x v="0"/>
    <x v="12"/>
    <s v="kg"/>
    <n v="53697600"/>
    <s v="New Hope GroupPigs"/>
    <x v="0"/>
  </r>
  <r>
    <s v="Meat"/>
    <x v="14"/>
    <x v="2"/>
    <s v="East Asia and Southeast Asia"/>
    <x v="0"/>
    <x v="12"/>
    <s v="kg"/>
    <n v="52070400"/>
    <s v="Wen's Food GroupPigs"/>
    <x v="0"/>
  </r>
  <r>
    <s v="Meat"/>
    <x v="36"/>
    <x v="2"/>
    <s v="North America"/>
    <x v="0"/>
    <x v="12"/>
    <s v="kg"/>
    <n v="0"/>
    <s v="Clemens Food GroupPigs"/>
    <x v="1"/>
  </r>
  <r>
    <s v="Meat"/>
    <x v="6"/>
    <x v="2"/>
    <s v="Western Europe"/>
    <x v="0"/>
    <x v="12"/>
    <s v="kg"/>
    <n v="17230769.230769232"/>
    <s v="Gruppo CremoniniPigs"/>
    <x v="0"/>
  </r>
  <r>
    <s v="Meat"/>
    <x v="0"/>
    <x v="0"/>
    <s v="Latin America and the Caribbean"/>
    <x v="0"/>
    <x v="13"/>
    <s v="kg"/>
    <n v="44442975575.748749"/>
    <s v="JBSCattle"/>
    <x v="0"/>
  </r>
  <r>
    <s v="Meat"/>
    <x v="0"/>
    <x v="0"/>
    <s v="North America"/>
    <x v="0"/>
    <x v="13"/>
    <s v="kg"/>
    <n v="0"/>
    <s v="JBSCattle"/>
    <x v="0"/>
  </r>
  <r>
    <s v="Meat"/>
    <x v="0"/>
    <x v="0"/>
    <s v="Oceania"/>
    <x v="0"/>
    <x v="13"/>
    <s v="kg"/>
    <n v="1326266585.5257001"/>
    <s v="JBSCattle"/>
    <x v="0"/>
  </r>
  <r>
    <s v="Meat"/>
    <x v="1"/>
    <x v="0"/>
    <s v="Latin America and the Caribbean"/>
    <x v="0"/>
    <x v="13"/>
    <s v="kg"/>
    <n v="18305136097.820004"/>
    <s v="MarfrigCattle"/>
    <x v="0"/>
  </r>
  <r>
    <s v="Meat"/>
    <x v="1"/>
    <x v="0"/>
    <s v="North America"/>
    <x v="0"/>
    <x v="13"/>
    <s v="kg"/>
    <n v="0"/>
    <s v="MarfrigCattle"/>
    <x v="0"/>
  </r>
  <r>
    <s v="Meat"/>
    <x v="2"/>
    <x v="0"/>
    <s v="North America"/>
    <x v="0"/>
    <x v="13"/>
    <s v="kg"/>
    <n v="0"/>
    <s v="CargillCattle"/>
    <x v="0"/>
  </r>
  <r>
    <s v="Meat"/>
    <x v="2"/>
    <x v="0"/>
    <s v="Oceania"/>
    <x v="0"/>
    <x v="13"/>
    <s v="kg"/>
    <n v="377105625"/>
    <s v="CargillCattle"/>
    <x v="0"/>
  </r>
  <r>
    <s v="Meat"/>
    <x v="3"/>
    <x v="0"/>
    <s v="North America"/>
    <x v="0"/>
    <x v="13"/>
    <s v="kg"/>
    <n v="0"/>
    <s v="TysonCattle"/>
    <x v="0"/>
  </r>
  <r>
    <s v="Meat"/>
    <x v="3"/>
    <x v="0"/>
    <s v="Oceania"/>
    <x v="0"/>
    <x v="13"/>
    <s v="kg"/>
    <n v="228684033.9642857"/>
    <s v="TysonCattle"/>
    <x v="0"/>
  </r>
  <r>
    <s v="Meat"/>
    <x v="4"/>
    <x v="0"/>
    <s v="Latin America and the Caribbean"/>
    <x v="0"/>
    <x v="13"/>
    <s v="kg"/>
    <n v="18675153997.5"/>
    <s v="MinervaCattle"/>
    <x v="0"/>
  </r>
  <r>
    <s v="Meat"/>
    <x v="5"/>
    <x v="0"/>
    <s v="Western Europe"/>
    <x v="0"/>
    <x v="13"/>
    <s v="kg"/>
    <n v="0"/>
    <s v="BigardCattle"/>
    <x v="0"/>
  </r>
  <r>
    <s v="Meat"/>
    <x v="6"/>
    <x v="0"/>
    <s v="Western Europe"/>
    <x v="0"/>
    <x v="13"/>
    <s v="kg"/>
    <n v="0"/>
    <s v="Gruppo CremoniniCattle"/>
    <x v="0"/>
  </r>
  <r>
    <s v="Meat"/>
    <x v="7"/>
    <x v="0"/>
    <s v="Western Europe"/>
    <x v="0"/>
    <x v="13"/>
    <s v="kg"/>
    <n v="0"/>
    <s v="Vion Food GroupCattle"/>
    <x v="0"/>
  </r>
  <r>
    <s v="Meat"/>
    <x v="8"/>
    <x v="0"/>
    <s v="Western Europe"/>
    <x v="0"/>
    <x v="13"/>
    <s v="kg"/>
    <n v="0"/>
    <s v="Danish CrownCattle"/>
    <x v="0"/>
  </r>
  <r>
    <s v="Meat"/>
    <x v="9"/>
    <x v="0"/>
    <s v="Oceania"/>
    <x v="0"/>
    <x v="13"/>
    <s v="kg"/>
    <n v="377105625"/>
    <s v="Teys Cattle"/>
    <x v="0"/>
  </r>
  <r>
    <s v="Meat"/>
    <x v="10"/>
    <x v="0"/>
    <s v="Western Europe"/>
    <x v="0"/>
    <x v="13"/>
    <s v="kg"/>
    <n v="0"/>
    <s v="WestfleischCattle"/>
    <x v="0"/>
  </r>
  <r>
    <s v="Meat"/>
    <x v="11"/>
    <x v="0"/>
    <s v="Western Europe"/>
    <x v="0"/>
    <x v="13"/>
    <s v="kg"/>
    <n v="0"/>
    <s v="Tönnies GroupCattle"/>
    <x v="0"/>
  </r>
  <r>
    <s v="Meat"/>
    <x v="12"/>
    <x v="0"/>
    <s v="Oceania"/>
    <x v="0"/>
    <x v="13"/>
    <s v="kg"/>
    <n v="169375231.64249998"/>
    <s v="NH FoodsCattle"/>
    <x v="1"/>
  </r>
  <r>
    <s v="Meat"/>
    <x v="0"/>
    <x v="1"/>
    <s v="North America"/>
    <x v="0"/>
    <x v="13"/>
    <s v="kg"/>
    <n v="0"/>
    <s v="JBSChicken"/>
    <x v="0"/>
  </r>
  <r>
    <s v="Meat"/>
    <x v="0"/>
    <x v="1"/>
    <s v="Latin America and the Caribbean"/>
    <x v="0"/>
    <x v="13"/>
    <s v="kg"/>
    <n v="0"/>
    <s v="JBSChicken"/>
    <x v="0"/>
  </r>
  <r>
    <s v="Meat"/>
    <x v="0"/>
    <x v="1"/>
    <s v="Western Europe"/>
    <x v="0"/>
    <x v="13"/>
    <s v="kg"/>
    <n v="0"/>
    <s v="JBSChicken"/>
    <x v="0"/>
  </r>
  <r>
    <s v="Meat"/>
    <x v="3"/>
    <x v="1"/>
    <s v="North America"/>
    <x v="0"/>
    <x v="13"/>
    <s v="kg"/>
    <n v="0"/>
    <s v="TysonChicken"/>
    <x v="0"/>
  </r>
  <r>
    <s v="Meat"/>
    <x v="3"/>
    <x v="1"/>
    <s v="East Asia and Southeast Asia"/>
    <x v="0"/>
    <x v="13"/>
    <s v="kg"/>
    <n v="0"/>
    <s v="TysonChicken"/>
    <x v="0"/>
  </r>
  <r>
    <s v="Meat"/>
    <x v="13"/>
    <x v="1"/>
    <s v="Latin America and the Caribbean"/>
    <x v="0"/>
    <x v="13"/>
    <s v="kg"/>
    <n v="0"/>
    <s v="BRFChicken"/>
    <x v="0"/>
  </r>
  <r>
    <s v="Meat"/>
    <x v="14"/>
    <x v="1"/>
    <s v="East Asia and Southeast Asia"/>
    <x v="0"/>
    <x v="13"/>
    <s v="kg"/>
    <n v="0"/>
    <s v="Wen's Food GroupChicken"/>
    <x v="0"/>
  </r>
  <r>
    <s v="Meat"/>
    <x v="2"/>
    <x v="1"/>
    <s v="North America"/>
    <x v="0"/>
    <x v="13"/>
    <s v="kg"/>
    <n v="0"/>
    <s v="CargillChicken"/>
    <x v="0"/>
  </r>
  <r>
    <s v="Meat"/>
    <x v="2"/>
    <x v="1"/>
    <s v="Latin America and the Caribbean"/>
    <x v="0"/>
    <x v="13"/>
    <s v="kg"/>
    <n v="0"/>
    <s v="CargillChicken"/>
    <x v="0"/>
  </r>
  <r>
    <s v="Meat"/>
    <x v="2"/>
    <x v="1"/>
    <s v="East Asia and Southeast Asia"/>
    <x v="0"/>
    <x v="13"/>
    <s v="kg"/>
    <n v="0"/>
    <s v="CargillChicken"/>
    <x v="0"/>
  </r>
  <r>
    <s v="Meat"/>
    <x v="2"/>
    <x v="1"/>
    <s v="Western Europe"/>
    <x v="0"/>
    <x v="13"/>
    <s v="kg"/>
    <n v="0"/>
    <s v="CargillChicken"/>
    <x v="0"/>
  </r>
  <r>
    <s v="Meat"/>
    <x v="15"/>
    <x v="1"/>
    <s v="East Asia and Southeast Asia"/>
    <x v="0"/>
    <x v="13"/>
    <s v="kg"/>
    <n v="0"/>
    <s v="JapfaChicken"/>
    <x v="0"/>
  </r>
  <r>
    <s v="Meat"/>
    <x v="16"/>
    <x v="1"/>
    <s v="East Asia and Southeast Asia"/>
    <x v="0"/>
    <x v="13"/>
    <s v="kg"/>
    <n v="0"/>
    <s v="Wellhope AgritechChicken"/>
    <x v="0"/>
  </r>
  <r>
    <s v="Meat"/>
    <x v="17"/>
    <x v="1"/>
    <s v="East Asia and Southeast Asia"/>
    <x v="0"/>
    <x v="13"/>
    <s v="kg"/>
    <n v="0"/>
    <s v="Charoen PokphandChicken"/>
    <x v="0"/>
  </r>
  <r>
    <s v="Meat"/>
    <x v="17"/>
    <x v="1"/>
    <s v="Russian Federation"/>
    <x v="0"/>
    <x v="13"/>
    <s v="kg"/>
    <n v="0"/>
    <s v="Charoen PokphandChicken"/>
    <x v="0"/>
  </r>
  <r>
    <s v="Meat"/>
    <x v="18"/>
    <x v="1"/>
    <s v="East Asia and Southeast Asia"/>
    <x v="0"/>
    <x v="13"/>
    <s v="kg"/>
    <n v="0"/>
    <s v="Fuijan Sunner DevelopmentChicken"/>
    <x v="0"/>
  </r>
  <r>
    <s v="Meat"/>
    <x v="19"/>
    <x v="1"/>
    <s v="North America"/>
    <x v="0"/>
    <x v="13"/>
    <s v="kg"/>
    <n v="0"/>
    <s v="Koch FoodsChicken"/>
    <x v="0"/>
  </r>
  <r>
    <s v="Meat"/>
    <x v="20"/>
    <x v="1"/>
    <s v="Near East and North Africa"/>
    <x v="0"/>
    <x v="13"/>
    <s v="kg"/>
    <n v="0"/>
    <s v="Arab Company for Livestock Development (ACOLID)Chicken"/>
    <x v="0"/>
  </r>
  <r>
    <s v="Meat"/>
    <x v="21"/>
    <x v="1"/>
    <s v="East Asia and Southeast Asia"/>
    <x v="0"/>
    <x v="13"/>
    <s v="kg"/>
    <n v="0"/>
    <s v="New Hope GroupChicken"/>
    <x v="0"/>
  </r>
  <r>
    <s v="Meat"/>
    <x v="22"/>
    <x v="1"/>
    <s v="Latin America and the Caribbean"/>
    <x v="0"/>
    <x v="13"/>
    <s v="kg"/>
    <n v="0"/>
    <s v="Industrias BachocoChicken"/>
    <x v="0"/>
  </r>
  <r>
    <s v="Meat"/>
    <x v="22"/>
    <x v="1"/>
    <s v="North America"/>
    <x v="0"/>
    <x v="13"/>
    <s v="kg"/>
    <n v="0"/>
    <s v="Industrias BachocoChicken"/>
    <x v="0"/>
  </r>
  <r>
    <s v="Meat"/>
    <x v="23"/>
    <x v="1"/>
    <s v="North America"/>
    <x v="0"/>
    <x v="13"/>
    <s v="kg"/>
    <n v="0"/>
    <s v="Perdue FarmsChicken"/>
    <x v="0"/>
  </r>
  <r>
    <s v="Meat"/>
    <x v="24"/>
    <x v="1"/>
    <s v="North America"/>
    <x v="0"/>
    <x v="13"/>
    <s v="kg"/>
    <n v="0"/>
    <s v="Continental Grain CompanyChicken"/>
    <x v="0"/>
  </r>
  <r>
    <s v="Meat"/>
    <x v="25"/>
    <x v="1"/>
    <s v="Eastern Europe"/>
    <x v="0"/>
    <x v="13"/>
    <s v="kg"/>
    <n v="0"/>
    <s v="MHPChicken"/>
    <x v="1"/>
  </r>
  <r>
    <s v="Meat"/>
    <x v="26"/>
    <x v="1"/>
    <s v="East Asia and Southeast Asia"/>
    <x v="0"/>
    <x v="13"/>
    <s v="kg"/>
    <n v="0"/>
    <s v="WH GroupChicken"/>
    <x v="0"/>
  </r>
  <r>
    <s v="Meat"/>
    <x v="26"/>
    <x v="1"/>
    <s v="Eastern Europe"/>
    <x v="0"/>
    <x v="13"/>
    <s v="kg"/>
    <n v="0"/>
    <s v="WH GroupChicken"/>
    <x v="0"/>
  </r>
  <r>
    <s v="Meat"/>
    <x v="27"/>
    <x v="1"/>
    <s v="Latin America and the Caribbean"/>
    <x v="0"/>
    <x v="13"/>
    <s v="kg"/>
    <n v="0"/>
    <s v="Aurora AlimentosChicken"/>
    <x v="0"/>
  </r>
  <r>
    <s v="Meat"/>
    <x v="26"/>
    <x v="2"/>
    <s v="North America"/>
    <x v="0"/>
    <x v="13"/>
    <s v="kg"/>
    <n v="0"/>
    <s v="WH GroupPigs"/>
    <x v="0"/>
  </r>
  <r>
    <s v="Meat"/>
    <x v="26"/>
    <x v="2"/>
    <s v="East Asia and Southeast Asia"/>
    <x v="0"/>
    <x v="13"/>
    <s v="kg"/>
    <n v="0"/>
    <s v="WH GroupPigs"/>
    <x v="0"/>
  </r>
  <r>
    <s v="Meat"/>
    <x v="26"/>
    <x v="2"/>
    <s v="Eastern Europe"/>
    <x v="0"/>
    <x v="13"/>
    <s v="kg"/>
    <n v="0"/>
    <s v="WH GroupPigs"/>
    <x v="0"/>
  </r>
  <r>
    <s v="Meat"/>
    <x v="0"/>
    <x v="2"/>
    <s v="North America"/>
    <x v="0"/>
    <x v="13"/>
    <s v="kg"/>
    <n v="0"/>
    <s v="JBSPigs"/>
    <x v="0"/>
  </r>
  <r>
    <s v="Meat"/>
    <x v="0"/>
    <x v="2"/>
    <s v="Latin America and the Caribbean"/>
    <x v="0"/>
    <x v="13"/>
    <s v="kg"/>
    <n v="0"/>
    <s v="JBSPigs"/>
    <x v="0"/>
  </r>
  <r>
    <s v="Meat"/>
    <x v="0"/>
    <x v="2"/>
    <s v="Oceania"/>
    <x v="0"/>
    <x v="13"/>
    <s v="kg"/>
    <n v="0"/>
    <s v="JBSPigs"/>
    <x v="0"/>
  </r>
  <r>
    <s v="Meat"/>
    <x v="0"/>
    <x v="2"/>
    <s v="Western Europe"/>
    <x v="0"/>
    <x v="13"/>
    <s v="kg"/>
    <n v="0"/>
    <s v="JBSPigs"/>
    <x v="0"/>
  </r>
  <r>
    <s v="Meat"/>
    <x v="3"/>
    <x v="2"/>
    <s v="North America"/>
    <x v="0"/>
    <x v="13"/>
    <s v="kg"/>
    <n v="0"/>
    <s v="TysonPigs"/>
    <x v="0"/>
  </r>
  <r>
    <s v="Meat"/>
    <x v="11"/>
    <x v="2"/>
    <s v="Western Europe"/>
    <x v="0"/>
    <x v="13"/>
    <s v="kg"/>
    <n v="0"/>
    <s v="Tönnies GroupPigs"/>
    <x v="0"/>
  </r>
  <r>
    <s v="Meat"/>
    <x v="8"/>
    <x v="2"/>
    <s v="Western Europe"/>
    <x v="0"/>
    <x v="13"/>
    <s v="kg"/>
    <n v="0"/>
    <s v="Danish CrownPigs"/>
    <x v="0"/>
  </r>
  <r>
    <s v="Meat"/>
    <x v="8"/>
    <x v="2"/>
    <s v="Eastern Europe"/>
    <x v="0"/>
    <x v="13"/>
    <s v="kg"/>
    <n v="0"/>
    <s v="Danish CrownPigs"/>
    <x v="0"/>
  </r>
  <r>
    <s v="Meat"/>
    <x v="7"/>
    <x v="2"/>
    <s v="Western Europe"/>
    <x v="0"/>
    <x v="13"/>
    <s v="kg"/>
    <n v="0"/>
    <s v="Vion Food GroupPigs"/>
    <x v="0"/>
  </r>
  <r>
    <s v="Meat"/>
    <x v="28"/>
    <x v="2"/>
    <s v="East Asia and Southeast Asia"/>
    <x v="0"/>
    <x v="13"/>
    <s v="kg"/>
    <n v="0"/>
    <s v="Muyuan FoodstuffPigs"/>
    <x v="0"/>
  </r>
  <r>
    <s v="Meat"/>
    <x v="13"/>
    <x v="2"/>
    <s v="Latin America and the Caribbean"/>
    <x v="0"/>
    <x v="13"/>
    <s v="kg"/>
    <n v="0"/>
    <s v="BRFPigs"/>
    <x v="0"/>
  </r>
  <r>
    <s v="Meat"/>
    <x v="29"/>
    <x v="2"/>
    <s v="Western Europe"/>
    <x v="0"/>
    <x v="13"/>
    <s v="kg"/>
    <n v="0"/>
    <s v="Grupo VallPigs"/>
    <x v="0"/>
  </r>
  <r>
    <s v="Meat"/>
    <x v="30"/>
    <x v="2"/>
    <s v="East Asia and Southeast Asia"/>
    <x v="0"/>
    <x v="13"/>
    <s v="kg"/>
    <n v="0"/>
    <s v="Zhengbang GroupPigs"/>
    <x v="0"/>
  </r>
  <r>
    <s v="Meat"/>
    <x v="5"/>
    <x v="2"/>
    <s v="Western Europe"/>
    <x v="0"/>
    <x v="13"/>
    <s v="kg"/>
    <n v="0"/>
    <s v="BigardPigs"/>
    <x v="0"/>
  </r>
  <r>
    <s v="Meat"/>
    <x v="27"/>
    <x v="2"/>
    <s v="Latin America and the Caribbean"/>
    <x v="0"/>
    <x v="13"/>
    <s v="kg"/>
    <n v="0"/>
    <s v="Aurora AlimentosPigs"/>
    <x v="0"/>
  </r>
  <r>
    <s v="Meat"/>
    <x v="17"/>
    <x v="2"/>
    <s v="North America"/>
    <x v="0"/>
    <x v="13"/>
    <s v="kg"/>
    <n v="0"/>
    <s v="Charoen PokphandPigs"/>
    <x v="0"/>
  </r>
  <r>
    <s v="Meat"/>
    <x v="17"/>
    <x v="2"/>
    <s v="Russian Federation"/>
    <x v="0"/>
    <x v="13"/>
    <s v="kg"/>
    <n v="0"/>
    <s v="Charoen PokphandPigs"/>
    <x v="0"/>
  </r>
  <r>
    <s v="Meat"/>
    <x v="17"/>
    <x v="2"/>
    <s v="East Asia and Southeast Asia"/>
    <x v="0"/>
    <x v="13"/>
    <s v="kg"/>
    <n v="0"/>
    <s v="Charoen PokphandPigs"/>
    <x v="0"/>
  </r>
  <r>
    <s v="Meat"/>
    <x v="10"/>
    <x v="2"/>
    <s v="Western Europe"/>
    <x v="0"/>
    <x v="13"/>
    <s v="kg"/>
    <n v="0"/>
    <s v="WestfleischPigs"/>
    <x v="0"/>
  </r>
  <r>
    <s v="Meat"/>
    <x v="31"/>
    <x v="2"/>
    <s v="Western Europe"/>
    <x v="0"/>
    <x v="13"/>
    <s v="kg"/>
    <n v="0"/>
    <s v="Grupo JorgesPigs"/>
    <x v="0"/>
  </r>
  <r>
    <s v="Meat"/>
    <x v="32"/>
    <x v="2"/>
    <s v="North America"/>
    <x v="0"/>
    <x v="13"/>
    <s v="kg"/>
    <n v="0"/>
    <s v="SeaboardPigs"/>
    <x v="1"/>
  </r>
  <r>
    <s v="Meat"/>
    <x v="33"/>
    <x v="2"/>
    <s v="East Asia and Southeast Asia"/>
    <x v="0"/>
    <x v="13"/>
    <s v="kg"/>
    <n v="0"/>
    <s v="COFCO GroupPigs"/>
    <x v="1"/>
  </r>
  <r>
    <s v="Meat"/>
    <x v="34"/>
    <x v="2"/>
    <s v="North America"/>
    <x v="0"/>
    <x v="13"/>
    <s v="kg"/>
    <n v="0"/>
    <s v="Triumph FoodsPigs"/>
    <x v="1"/>
  </r>
  <r>
    <s v="Meat"/>
    <x v="35"/>
    <x v="2"/>
    <s v="Western Europe"/>
    <x v="0"/>
    <x v="13"/>
    <s v="kg"/>
    <n v="0"/>
    <s v="Cooperl Arc AtlantiquePigs"/>
    <x v="1"/>
  </r>
  <r>
    <s v="Meat"/>
    <x v="21"/>
    <x v="2"/>
    <s v="East Asia and Southeast Asia"/>
    <x v="0"/>
    <x v="13"/>
    <s v="kg"/>
    <n v="0"/>
    <s v="New Hope GroupPigs"/>
    <x v="0"/>
  </r>
  <r>
    <s v="Meat"/>
    <x v="14"/>
    <x v="2"/>
    <s v="East Asia and Southeast Asia"/>
    <x v="0"/>
    <x v="13"/>
    <s v="kg"/>
    <n v="0"/>
    <s v="Wen's Food GroupPigs"/>
    <x v="0"/>
  </r>
  <r>
    <s v="Meat"/>
    <x v="36"/>
    <x v="2"/>
    <s v="North America"/>
    <x v="0"/>
    <x v="13"/>
    <s v="kg"/>
    <n v="0"/>
    <s v="Clemens Food GroupPigs"/>
    <x v="1"/>
  </r>
  <r>
    <s v="Meat"/>
    <x v="6"/>
    <x v="2"/>
    <s v="Western Europe"/>
    <x v="0"/>
    <x v="13"/>
    <s v="kg"/>
    <n v="0"/>
    <s v="Gruppo CremoniniPigs"/>
    <x v="0"/>
  </r>
  <r>
    <s v="Meat"/>
    <x v="0"/>
    <x v="0"/>
    <s v="Latin America and the Caribbean"/>
    <x v="0"/>
    <x v="14"/>
    <s v="kg"/>
    <n v="0"/>
    <s v="JBSCattle"/>
    <x v="0"/>
  </r>
  <r>
    <s v="Meat"/>
    <x v="0"/>
    <x v="0"/>
    <s v="North America"/>
    <x v="0"/>
    <x v="14"/>
    <s v="kg"/>
    <n v="0"/>
    <s v="JBSCattle"/>
    <x v="0"/>
  </r>
  <r>
    <s v="Meat"/>
    <x v="0"/>
    <x v="0"/>
    <s v="Oceania"/>
    <x v="0"/>
    <x v="14"/>
    <s v="kg"/>
    <n v="0"/>
    <s v="JBSCattle"/>
    <x v="0"/>
  </r>
  <r>
    <s v="Meat"/>
    <x v="1"/>
    <x v="0"/>
    <s v="Latin America and the Caribbean"/>
    <x v="0"/>
    <x v="14"/>
    <s v="kg"/>
    <n v="0"/>
    <s v="MarfrigCattle"/>
    <x v="0"/>
  </r>
  <r>
    <s v="Meat"/>
    <x v="1"/>
    <x v="0"/>
    <s v="North America"/>
    <x v="0"/>
    <x v="14"/>
    <s v="kg"/>
    <n v="0"/>
    <s v="MarfrigCattle"/>
    <x v="0"/>
  </r>
  <r>
    <s v="Meat"/>
    <x v="2"/>
    <x v="0"/>
    <s v="North America"/>
    <x v="0"/>
    <x v="14"/>
    <s v="kg"/>
    <n v="0"/>
    <s v="CargillCattle"/>
    <x v="0"/>
  </r>
  <r>
    <s v="Meat"/>
    <x v="2"/>
    <x v="0"/>
    <s v="Oceania"/>
    <x v="0"/>
    <x v="14"/>
    <s v="kg"/>
    <n v="0"/>
    <s v="CargillCattle"/>
    <x v="0"/>
  </r>
  <r>
    <s v="Meat"/>
    <x v="3"/>
    <x v="0"/>
    <s v="North America"/>
    <x v="0"/>
    <x v="14"/>
    <s v="kg"/>
    <n v="0"/>
    <s v="TysonCattle"/>
    <x v="0"/>
  </r>
  <r>
    <s v="Meat"/>
    <x v="3"/>
    <x v="0"/>
    <s v="Oceania"/>
    <x v="0"/>
    <x v="14"/>
    <s v="kg"/>
    <n v="0"/>
    <s v="TysonCattle"/>
    <x v="0"/>
  </r>
  <r>
    <s v="Meat"/>
    <x v="4"/>
    <x v="0"/>
    <s v="Latin America and the Caribbean"/>
    <x v="0"/>
    <x v="14"/>
    <s v="kg"/>
    <n v="0"/>
    <s v="MinervaCattle"/>
    <x v="0"/>
  </r>
  <r>
    <s v="Meat"/>
    <x v="5"/>
    <x v="0"/>
    <s v="Western Europe"/>
    <x v="0"/>
    <x v="14"/>
    <s v="kg"/>
    <n v="0"/>
    <s v="BigardCattle"/>
    <x v="0"/>
  </r>
  <r>
    <s v="Meat"/>
    <x v="6"/>
    <x v="0"/>
    <s v="Western Europe"/>
    <x v="0"/>
    <x v="14"/>
    <s v="kg"/>
    <n v="0"/>
    <s v="Gruppo CremoniniCattle"/>
    <x v="0"/>
  </r>
  <r>
    <s v="Meat"/>
    <x v="7"/>
    <x v="0"/>
    <s v="Western Europe"/>
    <x v="0"/>
    <x v="14"/>
    <s v="kg"/>
    <n v="0"/>
    <s v="Vion Food GroupCattle"/>
    <x v="0"/>
  </r>
  <r>
    <s v="Meat"/>
    <x v="8"/>
    <x v="0"/>
    <s v="Western Europe"/>
    <x v="0"/>
    <x v="14"/>
    <s v="kg"/>
    <n v="0"/>
    <s v="Danish CrownCattle"/>
    <x v="0"/>
  </r>
  <r>
    <s v="Meat"/>
    <x v="9"/>
    <x v="0"/>
    <s v="Oceania"/>
    <x v="0"/>
    <x v="14"/>
    <s v="kg"/>
    <n v="0"/>
    <s v="Teys Cattle"/>
    <x v="0"/>
  </r>
  <r>
    <s v="Meat"/>
    <x v="10"/>
    <x v="0"/>
    <s v="Western Europe"/>
    <x v="0"/>
    <x v="14"/>
    <s v="kg"/>
    <n v="0"/>
    <s v="WestfleischCattle"/>
    <x v="0"/>
  </r>
  <r>
    <s v="Meat"/>
    <x v="11"/>
    <x v="0"/>
    <s v="Western Europe"/>
    <x v="0"/>
    <x v="14"/>
    <s v="kg"/>
    <n v="0"/>
    <s v="Tönnies GroupCattle"/>
    <x v="0"/>
  </r>
  <r>
    <s v="Meat"/>
    <x v="12"/>
    <x v="0"/>
    <s v="Oceania"/>
    <x v="0"/>
    <x v="14"/>
    <s v="kg"/>
    <n v="0"/>
    <s v="NH FoodsCattle"/>
    <x v="1"/>
  </r>
  <r>
    <s v="Meat"/>
    <x v="0"/>
    <x v="1"/>
    <s v="North America"/>
    <x v="0"/>
    <x v="14"/>
    <s v="kg"/>
    <n v="0"/>
    <s v="JBSChicken"/>
    <x v="0"/>
  </r>
  <r>
    <s v="Meat"/>
    <x v="0"/>
    <x v="1"/>
    <s v="Latin America and the Caribbean"/>
    <x v="0"/>
    <x v="14"/>
    <s v="kg"/>
    <n v="0"/>
    <s v="JBSChicken"/>
    <x v="0"/>
  </r>
  <r>
    <s v="Meat"/>
    <x v="0"/>
    <x v="1"/>
    <s v="Western Europe"/>
    <x v="0"/>
    <x v="14"/>
    <s v="kg"/>
    <n v="0"/>
    <s v="JBSChicken"/>
    <x v="0"/>
  </r>
  <r>
    <s v="Meat"/>
    <x v="3"/>
    <x v="1"/>
    <s v="North America"/>
    <x v="0"/>
    <x v="14"/>
    <s v="kg"/>
    <n v="0"/>
    <s v="TysonChicken"/>
    <x v="0"/>
  </r>
  <r>
    <s v="Meat"/>
    <x v="3"/>
    <x v="1"/>
    <s v="East Asia and Southeast Asia"/>
    <x v="0"/>
    <x v="14"/>
    <s v="kg"/>
    <n v="7340200.3161290335"/>
    <s v="TysonChicken"/>
    <x v="0"/>
  </r>
  <r>
    <s v="Meat"/>
    <x v="13"/>
    <x v="1"/>
    <s v="Latin America and the Caribbean"/>
    <x v="0"/>
    <x v="14"/>
    <s v="kg"/>
    <n v="0"/>
    <s v="BRFChicken"/>
    <x v="0"/>
  </r>
  <r>
    <s v="Meat"/>
    <x v="14"/>
    <x v="1"/>
    <s v="East Asia and Southeast Asia"/>
    <x v="0"/>
    <x v="14"/>
    <s v="kg"/>
    <n v="41579729.100000009"/>
    <s v="Wen's Food GroupChicken"/>
    <x v="0"/>
  </r>
  <r>
    <s v="Meat"/>
    <x v="2"/>
    <x v="1"/>
    <s v="North America"/>
    <x v="0"/>
    <x v="14"/>
    <s v="kg"/>
    <n v="0"/>
    <s v="CargillChicken"/>
    <x v="0"/>
  </r>
  <r>
    <s v="Meat"/>
    <x v="2"/>
    <x v="1"/>
    <s v="Latin America and the Caribbean"/>
    <x v="0"/>
    <x v="14"/>
    <s v="kg"/>
    <n v="0"/>
    <s v="CargillChicken"/>
    <x v="0"/>
  </r>
  <r>
    <s v="Meat"/>
    <x v="2"/>
    <x v="1"/>
    <s v="East Asia and Southeast Asia"/>
    <x v="0"/>
    <x v="14"/>
    <s v="kg"/>
    <n v="6326586.0000000009"/>
    <s v="CargillChicken"/>
    <x v="0"/>
  </r>
  <r>
    <s v="Meat"/>
    <x v="2"/>
    <x v="1"/>
    <s v="Western Europe"/>
    <x v="0"/>
    <x v="14"/>
    <s v="kg"/>
    <n v="0"/>
    <s v="CargillChicken"/>
    <x v="0"/>
  </r>
  <r>
    <s v="Meat"/>
    <x v="15"/>
    <x v="1"/>
    <s v="East Asia and Southeast Asia"/>
    <x v="0"/>
    <x v="14"/>
    <s v="kg"/>
    <n v="34479893.700000003"/>
    <s v="JapfaChicken"/>
    <x v="0"/>
  </r>
  <r>
    <s v="Meat"/>
    <x v="16"/>
    <x v="1"/>
    <s v="East Asia and Southeast Asia"/>
    <x v="0"/>
    <x v="14"/>
    <s v="kg"/>
    <n v="28469637.000000004"/>
    <s v="Wellhope AgritechChicken"/>
    <x v="0"/>
  </r>
  <r>
    <s v="Meat"/>
    <x v="17"/>
    <x v="1"/>
    <s v="East Asia and Southeast Asia"/>
    <x v="0"/>
    <x v="14"/>
    <s v="kg"/>
    <n v="24076174.500000004"/>
    <s v="Charoen PokphandChicken"/>
    <x v="0"/>
  </r>
  <r>
    <s v="Meat"/>
    <x v="17"/>
    <x v="1"/>
    <s v="Russian Federation"/>
    <x v="0"/>
    <x v="14"/>
    <s v="kg"/>
    <n v="0"/>
    <s v="Charoen PokphandChicken"/>
    <x v="0"/>
  </r>
  <r>
    <s v="Meat"/>
    <x v="18"/>
    <x v="1"/>
    <s v="East Asia and Southeast Asia"/>
    <x v="0"/>
    <x v="14"/>
    <s v="kg"/>
    <n v="23900436.000000004"/>
    <s v="Fuijan Sunner DevelopmentChicken"/>
    <x v="0"/>
  </r>
  <r>
    <s v="Meat"/>
    <x v="19"/>
    <x v="1"/>
    <s v="North America"/>
    <x v="0"/>
    <x v="14"/>
    <s v="kg"/>
    <n v="0"/>
    <s v="Koch FoodsChicken"/>
    <x v="0"/>
  </r>
  <r>
    <s v="Meat"/>
    <x v="20"/>
    <x v="1"/>
    <s v="Near East and North Africa"/>
    <x v="0"/>
    <x v="14"/>
    <s v="kg"/>
    <n v="0"/>
    <s v="Arab Company for Livestock Development (ACOLID)Chicken"/>
    <x v="0"/>
  </r>
  <r>
    <s v="Meat"/>
    <x v="21"/>
    <x v="1"/>
    <s v="East Asia and Southeast Asia"/>
    <x v="0"/>
    <x v="14"/>
    <s v="kg"/>
    <n v="23119454.106000002"/>
    <s v="New Hope GroupChicken"/>
    <x v="0"/>
  </r>
  <r>
    <s v="Meat"/>
    <x v="22"/>
    <x v="1"/>
    <s v="Latin America and the Caribbean"/>
    <x v="0"/>
    <x v="14"/>
    <s v="kg"/>
    <n v="0"/>
    <s v="Industrias BachocoChicken"/>
    <x v="0"/>
  </r>
  <r>
    <s v="Meat"/>
    <x v="22"/>
    <x v="1"/>
    <s v="North America"/>
    <x v="0"/>
    <x v="14"/>
    <s v="kg"/>
    <n v="0"/>
    <s v="Industrias BachocoChicken"/>
    <x v="0"/>
  </r>
  <r>
    <s v="Meat"/>
    <x v="23"/>
    <x v="1"/>
    <s v="North America"/>
    <x v="0"/>
    <x v="14"/>
    <s v="kg"/>
    <n v="0"/>
    <s v="Perdue FarmsChicken"/>
    <x v="0"/>
  </r>
  <r>
    <s v="Meat"/>
    <x v="24"/>
    <x v="1"/>
    <s v="North America"/>
    <x v="0"/>
    <x v="14"/>
    <s v="kg"/>
    <n v="0"/>
    <s v="Continental Grain CompanyChicken"/>
    <x v="0"/>
  </r>
  <r>
    <s v="Meat"/>
    <x v="25"/>
    <x v="1"/>
    <s v="Eastern Europe"/>
    <x v="0"/>
    <x v="14"/>
    <s v="kg"/>
    <n v="0"/>
    <s v="MHPChicken"/>
    <x v="1"/>
  </r>
  <r>
    <s v="Meat"/>
    <x v="26"/>
    <x v="1"/>
    <s v="East Asia and Southeast Asia"/>
    <x v="0"/>
    <x v="14"/>
    <s v="kg"/>
    <n v="7357585.2000000011"/>
    <s v="WH GroupChicken"/>
    <x v="0"/>
  </r>
  <r>
    <s v="Meat"/>
    <x v="26"/>
    <x v="1"/>
    <s v="Eastern Europe"/>
    <x v="0"/>
    <x v="14"/>
    <s v="kg"/>
    <n v="0"/>
    <s v="WH GroupChicken"/>
    <x v="0"/>
  </r>
  <r>
    <s v="Meat"/>
    <x v="27"/>
    <x v="1"/>
    <s v="Latin America and the Caribbean"/>
    <x v="0"/>
    <x v="14"/>
    <s v="kg"/>
    <n v="0"/>
    <s v="Aurora AlimentosChicken"/>
    <x v="0"/>
  </r>
  <r>
    <s v="Meat"/>
    <x v="26"/>
    <x v="2"/>
    <s v="North America"/>
    <x v="0"/>
    <x v="14"/>
    <s v="kg"/>
    <n v="0"/>
    <s v="WH GroupPigs"/>
    <x v="0"/>
  </r>
  <r>
    <s v="Meat"/>
    <x v="26"/>
    <x v="2"/>
    <s v="East Asia and Southeast Asia"/>
    <x v="0"/>
    <x v="14"/>
    <s v="kg"/>
    <n v="692310714.04448938"/>
    <s v="WH GroupPigs"/>
    <x v="0"/>
  </r>
  <r>
    <s v="Meat"/>
    <x v="26"/>
    <x v="2"/>
    <s v="Eastern Europe"/>
    <x v="0"/>
    <x v="14"/>
    <s v="kg"/>
    <n v="0"/>
    <s v="WH GroupPigs"/>
    <x v="0"/>
  </r>
  <r>
    <s v="Meat"/>
    <x v="0"/>
    <x v="2"/>
    <s v="North America"/>
    <x v="0"/>
    <x v="14"/>
    <s v="kg"/>
    <n v="0"/>
    <s v="JBSPigs"/>
    <x v="0"/>
  </r>
  <r>
    <s v="Meat"/>
    <x v="0"/>
    <x v="2"/>
    <s v="Latin America and the Caribbean"/>
    <x v="0"/>
    <x v="14"/>
    <s v="kg"/>
    <n v="89756397.226666689"/>
    <s v="JBSPigs"/>
    <x v="0"/>
  </r>
  <r>
    <s v="Meat"/>
    <x v="0"/>
    <x v="2"/>
    <s v="Oceania"/>
    <x v="0"/>
    <x v="14"/>
    <s v="kg"/>
    <n v="0"/>
    <s v="JBSPigs"/>
    <x v="0"/>
  </r>
  <r>
    <s v="Meat"/>
    <x v="0"/>
    <x v="2"/>
    <s v="Western Europe"/>
    <x v="0"/>
    <x v="14"/>
    <s v="kg"/>
    <n v="0"/>
    <s v="JBSPigs"/>
    <x v="0"/>
  </r>
  <r>
    <s v="Meat"/>
    <x v="3"/>
    <x v="2"/>
    <s v="North America"/>
    <x v="0"/>
    <x v="14"/>
    <s v="kg"/>
    <n v="0"/>
    <s v="TysonPigs"/>
    <x v="0"/>
  </r>
  <r>
    <s v="Meat"/>
    <x v="11"/>
    <x v="2"/>
    <s v="Western Europe"/>
    <x v="0"/>
    <x v="14"/>
    <s v="kg"/>
    <n v="0"/>
    <s v="Tönnies GroupPigs"/>
    <x v="0"/>
  </r>
  <r>
    <s v="Meat"/>
    <x v="8"/>
    <x v="2"/>
    <s v="Western Europe"/>
    <x v="0"/>
    <x v="14"/>
    <s v="kg"/>
    <n v="0"/>
    <s v="Danish CrownPigs"/>
    <x v="0"/>
  </r>
  <r>
    <s v="Meat"/>
    <x v="8"/>
    <x v="2"/>
    <s v="Eastern Europe"/>
    <x v="0"/>
    <x v="14"/>
    <s v="kg"/>
    <n v="0"/>
    <s v="Danish CrownPigs"/>
    <x v="0"/>
  </r>
  <r>
    <s v="Meat"/>
    <x v="7"/>
    <x v="2"/>
    <s v="Western Europe"/>
    <x v="0"/>
    <x v="14"/>
    <s v="kg"/>
    <n v="0"/>
    <s v="Vion Food GroupPigs"/>
    <x v="0"/>
  </r>
  <r>
    <s v="Meat"/>
    <x v="28"/>
    <x v="2"/>
    <s v="East Asia and Southeast Asia"/>
    <x v="0"/>
    <x v="14"/>
    <s v="kg"/>
    <n v="696621835"/>
    <s v="Muyuan FoodstuffPigs"/>
    <x v="0"/>
  </r>
  <r>
    <s v="Meat"/>
    <x v="13"/>
    <x v="2"/>
    <s v="Latin America and the Caribbean"/>
    <x v="0"/>
    <x v="14"/>
    <s v="kg"/>
    <n v="98168126.50666669"/>
    <s v="BRFPigs"/>
    <x v="0"/>
  </r>
  <r>
    <s v="Meat"/>
    <x v="29"/>
    <x v="2"/>
    <s v="Western Europe"/>
    <x v="0"/>
    <x v="14"/>
    <s v="kg"/>
    <n v="0"/>
    <s v="Grupo VallPigs"/>
    <x v="0"/>
  </r>
  <r>
    <s v="Meat"/>
    <x v="30"/>
    <x v="2"/>
    <s v="East Asia and Southeast Asia"/>
    <x v="0"/>
    <x v="14"/>
    <s v="kg"/>
    <n v="443925679.16666669"/>
    <s v="Zhengbang GroupPigs"/>
    <x v="0"/>
  </r>
  <r>
    <s v="Meat"/>
    <x v="5"/>
    <x v="2"/>
    <s v="Western Europe"/>
    <x v="0"/>
    <x v="14"/>
    <s v="kg"/>
    <n v="0"/>
    <s v="BigardPigs"/>
    <x v="0"/>
  </r>
  <r>
    <s v="Meat"/>
    <x v="27"/>
    <x v="2"/>
    <s v="Latin America and the Caribbean"/>
    <x v="0"/>
    <x v="14"/>
    <s v="kg"/>
    <n v="74342388.888888896"/>
    <s v="Aurora AlimentosPigs"/>
    <x v="0"/>
  </r>
  <r>
    <s v="Meat"/>
    <x v="17"/>
    <x v="2"/>
    <s v="North America"/>
    <x v="0"/>
    <x v="14"/>
    <s v="kg"/>
    <n v="0"/>
    <s v="Charoen PokphandPigs"/>
    <x v="0"/>
  </r>
  <r>
    <s v="Meat"/>
    <x v="17"/>
    <x v="2"/>
    <s v="Russian Federation"/>
    <x v="0"/>
    <x v="14"/>
    <s v="kg"/>
    <n v="0"/>
    <s v="Charoen PokphandPigs"/>
    <x v="0"/>
  </r>
  <r>
    <s v="Meat"/>
    <x v="17"/>
    <x v="2"/>
    <s v="East Asia and Southeast Asia"/>
    <x v="0"/>
    <x v="14"/>
    <s v="kg"/>
    <n v="59365209.166666672"/>
    <s v="Charoen PokphandPigs"/>
    <x v="0"/>
  </r>
  <r>
    <s v="Meat"/>
    <x v="10"/>
    <x v="2"/>
    <s v="Western Europe"/>
    <x v="0"/>
    <x v="14"/>
    <s v="kg"/>
    <n v="0"/>
    <s v="WestfleischPigs"/>
    <x v="0"/>
  </r>
  <r>
    <s v="Meat"/>
    <x v="31"/>
    <x v="2"/>
    <s v="Western Europe"/>
    <x v="0"/>
    <x v="14"/>
    <s v="kg"/>
    <n v="0"/>
    <s v="Grupo JorgesPigs"/>
    <x v="0"/>
  </r>
  <r>
    <s v="Meat"/>
    <x v="32"/>
    <x v="2"/>
    <s v="North America"/>
    <x v="0"/>
    <x v="14"/>
    <s v="kg"/>
    <n v="0"/>
    <s v="SeaboardPigs"/>
    <x v="1"/>
  </r>
  <r>
    <s v="Meat"/>
    <x v="33"/>
    <x v="2"/>
    <s v="East Asia and Southeast Asia"/>
    <x v="0"/>
    <x v="14"/>
    <s v="kg"/>
    <n v="273185033.33333337"/>
    <s v="COFCO GroupPigs"/>
    <x v="1"/>
  </r>
  <r>
    <s v="Meat"/>
    <x v="34"/>
    <x v="2"/>
    <s v="North America"/>
    <x v="0"/>
    <x v="14"/>
    <s v="kg"/>
    <n v="0"/>
    <s v="Triumph FoodsPigs"/>
    <x v="1"/>
  </r>
  <r>
    <s v="Meat"/>
    <x v="35"/>
    <x v="2"/>
    <s v="Western Europe"/>
    <x v="0"/>
    <x v="14"/>
    <s v="kg"/>
    <n v="0"/>
    <s v="Cooperl Arc AtlantiquePigs"/>
    <x v="1"/>
  </r>
  <r>
    <s v="Meat"/>
    <x v="21"/>
    <x v="2"/>
    <s v="East Asia and Southeast Asia"/>
    <x v="0"/>
    <x v="14"/>
    <s v="kg"/>
    <n v="208040910.00000003"/>
    <s v="New Hope GroupPigs"/>
    <x v="0"/>
  </r>
  <r>
    <s v="Meat"/>
    <x v="14"/>
    <x v="2"/>
    <s v="East Asia and Southeast Asia"/>
    <x v="0"/>
    <x v="14"/>
    <s v="kg"/>
    <n v="201736640"/>
    <s v="Wen's Food GroupPigs"/>
    <x v="0"/>
  </r>
  <r>
    <s v="Meat"/>
    <x v="36"/>
    <x v="2"/>
    <s v="North America"/>
    <x v="0"/>
    <x v="14"/>
    <s v="kg"/>
    <n v="0"/>
    <s v="Clemens Food GroupPigs"/>
    <x v="1"/>
  </r>
  <r>
    <s v="Meat"/>
    <x v="6"/>
    <x v="2"/>
    <s v="Western Europe"/>
    <x v="0"/>
    <x v="14"/>
    <s v="kg"/>
    <n v="0"/>
    <s v="Gruppo CremoniniPigs"/>
    <x v="0"/>
  </r>
  <r>
    <s v="Meat"/>
    <x v="0"/>
    <x v="0"/>
    <s v="Latin America and the Caribbean"/>
    <x v="0"/>
    <x v="15"/>
    <s v="kg"/>
    <n v="203873130508.2742"/>
    <s v="JBSCattle"/>
    <x v="0"/>
  </r>
  <r>
    <s v="Meat"/>
    <x v="0"/>
    <x v="0"/>
    <s v="North America"/>
    <x v="0"/>
    <x v="15"/>
    <s v="kg"/>
    <n v="95369024975.604752"/>
    <s v="JBSCattle"/>
    <x v="0"/>
  </r>
  <r>
    <s v="Meat"/>
    <x v="0"/>
    <x v="0"/>
    <s v="Oceania"/>
    <x v="0"/>
    <x v="15"/>
    <s v="kg"/>
    <n v="27517373456.456074"/>
    <s v="JBSCattle"/>
    <x v="0"/>
  </r>
  <r>
    <s v="Meat"/>
    <x v="1"/>
    <x v="0"/>
    <s v="Latin America and the Caribbean"/>
    <x v="0"/>
    <x v="15"/>
    <s v="kg"/>
    <n v="83971096721.052643"/>
    <s v="MarfrigCattle"/>
    <x v="0"/>
  </r>
  <r>
    <s v="Meat"/>
    <x v="1"/>
    <x v="0"/>
    <s v="North America"/>
    <x v="0"/>
    <x v="15"/>
    <s v="kg"/>
    <n v="31332756827.494087"/>
    <s v="MarfrigCattle"/>
    <x v="0"/>
  </r>
  <r>
    <s v="Meat"/>
    <x v="2"/>
    <x v="0"/>
    <s v="North America"/>
    <x v="0"/>
    <x v="15"/>
    <s v="kg"/>
    <n v="74518841040.072021"/>
    <s v="CargillCattle"/>
    <x v="0"/>
  </r>
  <r>
    <s v="Meat"/>
    <x v="2"/>
    <x v="0"/>
    <s v="Oceania"/>
    <x v="0"/>
    <x v="15"/>
    <s v="kg"/>
    <n v="7824185898.1481485"/>
    <s v="CargillCattle"/>
    <x v="0"/>
  </r>
  <r>
    <s v="Meat"/>
    <x v="3"/>
    <x v="0"/>
    <s v="North America"/>
    <x v="0"/>
    <x v="15"/>
    <s v="kg"/>
    <n v="62942719282.665405"/>
    <s v="TysonCattle"/>
    <x v="0"/>
  </r>
  <r>
    <s v="Meat"/>
    <x v="3"/>
    <x v="0"/>
    <s v="Oceania"/>
    <x v="0"/>
    <x v="15"/>
    <s v="kg"/>
    <n v="4744735360.749382"/>
    <s v="TysonCattle"/>
    <x v="0"/>
  </r>
  <r>
    <s v="Meat"/>
    <x v="4"/>
    <x v="0"/>
    <s v="Latin America and the Caribbean"/>
    <x v="0"/>
    <x v="15"/>
    <s v="kg"/>
    <n v="85668478738.67392"/>
    <s v="MinervaCattle"/>
    <x v="0"/>
  </r>
  <r>
    <s v="Meat"/>
    <x v="5"/>
    <x v="0"/>
    <s v="Western Europe"/>
    <x v="0"/>
    <x v="15"/>
    <s v="kg"/>
    <n v="23515141404.444454"/>
    <s v="BigardCattle"/>
    <x v="0"/>
  </r>
  <r>
    <s v="Meat"/>
    <x v="6"/>
    <x v="0"/>
    <s v="Western Europe"/>
    <x v="0"/>
    <x v="15"/>
    <s v="kg"/>
    <n v="22699211886.962967"/>
    <s v="Gruppo CremoniniCattle"/>
    <x v="0"/>
  </r>
  <r>
    <s v="Meat"/>
    <x v="7"/>
    <x v="0"/>
    <s v="Western Europe"/>
    <x v="0"/>
    <x v="15"/>
    <s v="kg"/>
    <n v="9323836705.2818375"/>
    <s v="Vion Food GroupCattle"/>
    <x v="0"/>
  </r>
  <r>
    <s v="Meat"/>
    <x v="8"/>
    <x v="0"/>
    <s v="Western Europe"/>
    <x v="0"/>
    <x v="15"/>
    <s v="kg"/>
    <n v="9278673189.7166691"/>
    <s v="Danish CrownCattle"/>
    <x v="0"/>
  </r>
  <r>
    <s v="Meat"/>
    <x v="9"/>
    <x v="0"/>
    <s v="Oceania"/>
    <x v="0"/>
    <x v="15"/>
    <s v="kg"/>
    <n v="7824185898.1481485"/>
    <s v="Teys Cattle"/>
    <x v="0"/>
  </r>
  <r>
    <s v="Meat"/>
    <x v="10"/>
    <x v="0"/>
    <s v="Western Europe"/>
    <x v="0"/>
    <x v="15"/>
    <s v="kg"/>
    <n v="4636901247.5644455"/>
    <s v="WestfleischCattle"/>
    <x v="0"/>
  </r>
  <r>
    <s v="Meat"/>
    <x v="11"/>
    <x v="0"/>
    <s v="Western Europe"/>
    <x v="0"/>
    <x v="15"/>
    <s v="kg"/>
    <n v="4432332074.877779"/>
    <s v="Tönnies GroupCattle"/>
    <x v="0"/>
  </r>
  <r>
    <s v="Meat"/>
    <x v="12"/>
    <x v="0"/>
    <s v="Oceania"/>
    <x v="0"/>
    <x v="15"/>
    <s v="kg"/>
    <n v="3514196583.2857156"/>
    <s v="NH FoodsCattle"/>
    <x v="1"/>
  </r>
  <r>
    <s v="Meat"/>
    <x v="0"/>
    <x v="1"/>
    <s v="North America"/>
    <x v="0"/>
    <x v="15"/>
    <s v="kg"/>
    <n v="0"/>
    <s v="JBSChicken"/>
    <x v="0"/>
  </r>
  <r>
    <s v="Meat"/>
    <x v="0"/>
    <x v="1"/>
    <s v="Latin America and the Caribbean"/>
    <x v="0"/>
    <x v="15"/>
    <s v="kg"/>
    <n v="0"/>
    <s v="JBSChicken"/>
    <x v="0"/>
  </r>
  <r>
    <s v="Meat"/>
    <x v="0"/>
    <x v="1"/>
    <s v="Western Europe"/>
    <x v="0"/>
    <x v="15"/>
    <s v="kg"/>
    <n v="0"/>
    <s v="JBSChicken"/>
    <x v="0"/>
  </r>
  <r>
    <s v="Meat"/>
    <x v="3"/>
    <x v="1"/>
    <s v="North America"/>
    <x v="0"/>
    <x v="15"/>
    <s v="kg"/>
    <n v="0"/>
    <s v="TysonChicken"/>
    <x v="0"/>
  </r>
  <r>
    <s v="Meat"/>
    <x v="3"/>
    <x v="1"/>
    <s v="East Asia and Southeast Asia"/>
    <x v="0"/>
    <x v="15"/>
    <s v="kg"/>
    <n v="0"/>
    <s v="TysonChicken"/>
    <x v="0"/>
  </r>
  <r>
    <s v="Meat"/>
    <x v="13"/>
    <x v="1"/>
    <s v="Latin America and the Caribbean"/>
    <x v="0"/>
    <x v="15"/>
    <s v="kg"/>
    <n v="0"/>
    <s v="BRFChicken"/>
    <x v="0"/>
  </r>
  <r>
    <s v="Meat"/>
    <x v="14"/>
    <x v="1"/>
    <s v="East Asia and Southeast Asia"/>
    <x v="0"/>
    <x v="15"/>
    <s v="kg"/>
    <n v="0"/>
    <s v="Wen's Food GroupChicken"/>
    <x v="0"/>
  </r>
  <r>
    <s v="Meat"/>
    <x v="2"/>
    <x v="1"/>
    <s v="North America"/>
    <x v="0"/>
    <x v="15"/>
    <s v="kg"/>
    <n v="0"/>
    <s v="CargillChicken"/>
    <x v="0"/>
  </r>
  <r>
    <s v="Meat"/>
    <x v="2"/>
    <x v="1"/>
    <s v="Latin America and the Caribbean"/>
    <x v="0"/>
    <x v="15"/>
    <s v="kg"/>
    <n v="0"/>
    <s v="CargillChicken"/>
    <x v="0"/>
  </r>
  <r>
    <s v="Meat"/>
    <x v="2"/>
    <x v="1"/>
    <s v="East Asia and Southeast Asia"/>
    <x v="0"/>
    <x v="15"/>
    <s v="kg"/>
    <n v="0"/>
    <s v="CargillChicken"/>
    <x v="0"/>
  </r>
  <r>
    <s v="Meat"/>
    <x v="2"/>
    <x v="1"/>
    <s v="Western Europe"/>
    <x v="0"/>
    <x v="15"/>
    <s v="kg"/>
    <n v="0"/>
    <s v="CargillChicken"/>
    <x v="0"/>
  </r>
  <r>
    <s v="Meat"/>
    <x v="15"/>
    <x v="1"/>
    <s v="East Asia and Southeast Asia"/>
    <x v="0"/>
    <x v="15"/>
    <s v="kg"/>
    <n v="0"/>
    <s v="JapfaChicken"/>
    <x v="0"/>
  </r>
  <r>
    <s v="Meat"/>
    <x v="16"/>
    <x v="1"/>
    <s v="East Asia and Southeast Asia"/>
    <x v="0"/>
    <x v="15"/>
    <s v="kg"/>
    <n v="0"/>
    <s v="Wellhope AgritechChicken"/>
    <x v="0"/>
  </r>
  <r>
    <s v="Meat"/>
    <x v="17"/>
    <x v="1"/>
    <s v="East Asia and Southeast Asia"/>
    <x v="0"/>
    <x v="15"/>
    <s v="kg"/>
    <n v="0"/>
    <s v="Charoen PokphandChicken"/>
    <x v="0"/>
  </r>
  <r>
    <s v="Meat"/>
    <x v="17"/>
    <x v="1"/>
    <s v="Russian Federation"/>
    <x v="0"/>
    <x v="15"/>
    <s v="kg"/>
    <n v="0"/>
    <s v="Charoen PokphandChicken"/>
    <x v="0"/>
  </r>
  <r>
    <s v="Meat"/>
    <x v="18"/>
    <x v="1"/>
    <s v="East Asia and Southeast Asia"/>
    <x v="0"/>
    <x v="15"/>
    <s v="kg"/>
    <n v="0"/>
    <s v="Fuijan Sunner DevelopmentChicken"/>
    <x v="0"/>
  </r>
  <r>
    <s v="Meat"/>
    <x v="19"/>
    <x v="1"/>
    <s v="North America"/>
    <x v="0"/>
    <x v="15"/>
    <s v="kg"/>
    <n v="0"/>
    <s v="Koch FoodsChicken"/>
    <x v="0"/>
  </r>
  <r>
    <s v="Meat"/>
    <x v="20"/>
    <x v="1"/>
    <s v="Near East and North Africa"/>
    <x v="0"/>
    <x v="15"/>
    <s v="kg"/>
    <n v="0"/>
    <s v="Arab Company for Livestock Development (ACOLID)Chicken"/>
    <x v="0"/>
  </r>
  <r>
    <s v="Meat"/>
    <x v="21"/>
    <x v="1"/>
    <s v="East Asia and Southeast Asia"/>
    <x v="0"/>
    <x v="15"/>
    <s v="kg"/>
    <n v="0"/>
    <s v="New Hope GroupChicken"/>
    <x v="0"/>
  </r>
  <r>
    <s v="Meat"/>
    <x v="22"/>
    <x v="1"/>
    <s v="Latin America and the Caribbean"/>
    <x v="0"/>
    <x v="15"/>
    <s v="kg"/>
    <n v="0"/>
    <s v="Industrias BachocoChicken"/>
    <x v="0"/>
  </r>
  <r>
    <s v="Meat"/>
    <x v="22"/>
    <x v="1"/>
    <s v="North America"/>
    <x v="0"/>
    <x v="15"/>
    <s v="kg"/>
    <n v="0"/>
    <s v="Industrias BachocoChicken"/>
    <x v="0"/>
  </r>
  <r>
    <s v="Meat"/>
    <x v="23"/>
    <x v="1"/>
    <s v="North America"/>
    <x v="0"/>
    <x v="15"/>
    <s v="kg"/>
    <n v="0"/>
    <s v="Perdue FarmsChicken"/>
    <x v="0"/>
  </r>
  <r>
    <s v="Meat"/>
    <x v="24"/>
    <x v="1"/>
    <s v="North America"/>
    <x v="0"/>
    <x v="15"/>
    <s v="kg"/>
    <n v="0"/>
    <s v="Continental Grain CompanyChicken"/>
    <x v="0"/>
  </r>
  <r>
    <s v="Meat"/>
    <x v="25"/>
    <x v="1"/>
    <s v="Eastern Europe"/>
    <x v="0"/>
    <x v="15"/>
    <s v="kg"/>
    <n v="0"/>
    <s v="MHPChicken"/>
    <x v="1"/>
  </r>
  <r>
    <s v="Meat"/>
    <x v="26"/>
    <x v="1"/>
    <s v="East Asia and Southeast Asia"/>
    <x v="0"/>
    <x v="15"/>
    <s v="kg"/>
    <n v="0"/>
    <s v="WH GroupChicken"/>
    <x v="0"/>
  </r>
  <r>
    <s v="Meat"/>
    <x v="26"/>
    <x v="1"/>
    <s v="Eastern Europe"/>
    <x v="0"/>
    <x v="15"/>
    <s v="kg"/>
    <n v="0"/>
    <s v="WH GroupChicken"/>
    <x v="0"/>
  </r>
  <r>
    <s v="Meat"/>
    <x v="27"/>
    <x v="1"/>
    <s v="Latin America and the Caribbean"/>
    <x v="0"/>
    <x v="15"/>
    <s v="kg"/>
    <n v="0"/>
    <s v="Aurora AlimentosChicken"/>
    <x v="0"/>
  </r>
  <r>
    <s v="Meat"/>
    <x v="26"/>
    <x v="2"/>
    <s v="North America"/>
    <x v="0"/>
    <x v="15"/>
    <s v="kg"/>
    <n v="1135395010.4766483"/>
    <s v="WH GroupPigs"/>
    <x v="0"/>
  </r>
  <r>
    <s v="Meat"/>
    <x v="26"/>
    <x v="2"/>
    <s v="East Asia and Southeast Asia"/>
    <x v="0"/>
    <x v="15"/>
    <s v="kg"/>
    <n v="626376360.3259666"/>
    <s v="WH GroupPigs"/>
    <x v="0"/>
  </r>
  <r>
    <s v="Meat"/>
    <x v="26"/>
    <x v="2"/>
    <s v="Eastern Europe"/>
    <x v="0"/>
    <x v="15"/>
    <s v="kg"/>
    <n v="289401171.74225986"/>
    <s v="WH GroupPigs"/>
    <x v="0"/>
  </r>
  <r>
    <s v="Meat"/>
    <x v="0"/>
    <x v="2"/>
    <s v="North America"/>
    <x v="0"/>
    <x v="15"/>
    <s v="kg"/>
    <n v="1025260162.4000001"/>
    <s v="JBSPigs"/>
    <x v="0"/>
  </r>
  <r>
    <s v="Meat"/>
    <x v="0"/>
    <x v="2"/>
    <s v="Latin America and the Caribbean"/>
    <x v="0"/>
    <x v="15"/>
    <s v="kg"/>
    <n v="426342886.82666671"/>
    <s v="JBSPigs"/>
    <x v="0"/>
  </r>
  <r>
    <s v="Meat"/>
    <x v="0"/>
    <x v="2"/>
    <s v="Oceania"/>
    <x v="0"/>
    <x v="15"/>
    <s v="kg"/>
    <n v="94900316.839466676"/>
    <s v="JBSPigs"/>
    <x v="0"/>
  </r>
  <r>
    <s v="Meat"/>
    <x v="0"/>
    <x v="2"/>
    <s v="Western Europe"/>
    <x v="0"/>
    <x v="15"/>
    <s v="kg"/>
    <n v="83660998.185600013"/>
    <s v="JBSPigs"/>
    <x v="0"/>
  </r>
  <r>
    <s v="Meat"/>
    <x v="3"/>
    <x v="2"/>
    <s v="North America"/>
    <x v="0"/>
    <x v="15"/>
    <s v="kg"/>
    <n v="785684991.00000012"/>
    <s v="TysonPigs"/>
    <x v="0"/>
  </r>
  <r>
    <s v="Meat"/>
    <x v="11"/>
    <x v="2"/>
    <s v="Western Europe"/>
    <x v="0"/>
    <x v="15"/>
    <s v="kg"/>
    <n v="730987146.66666675"/>
    <s v="Tönnies GroupPigs"/>
    <x v="0"/>
  </r>
  <r>
    <s v="Meat"/>
    <x v="8"/>
    <x v="2"/>
    <s v="Western Europe"/>
    <x v="0"/>
    <x v="15"/>
    <s v="kg"/>
    <n v="600191809.63555562"/>
    <s v="Danish CrownPigs"/>
    <x v="0"/>
  </r>
  <r>
    <s v="Meat"/>
    <x v="8"/>
    <x v="2"/>
    <s v="Eastern Europe"/>
    <x v="0"/>
    <x v="15"/>
    <s v="kg"/>
    <n v="58714416.159999996"/>
    <s v="Danish CrownPigs"/>
    <x v="0"/>
  </r>
  <r>
    <s v="Meat"/>
    <x v="7"/>
    <x v="2"/>
    <s v="Western Europe"/>
    <x v="0"/>
    <x v="15"/>
    <s v="kg"/>
    <n v="494499491.63200009"/>
    <s v="Vion Food GroupPigs"/>
    <x v="0"/>
  </r>
  <r>
    <s v="Meat"/>
    <x v="28"/>
    <x v="2"/>
    <s v="East Asia and Southeast Asia"/>
    <x v="0"/>
    <x v="15"/>
    <s v="kg"/>
    <n v="630276898.33333337"/>
    <s v="Muyuan FoodstuffPigs"/>
    <x v="0"/>
  </r>
  <r>
    <s v="Meat"/>
    <x v="13"/>
    <x v="2"/>
    <s v="Latin America and the Caribbean"/>
    <x v="0"/>
    <x v="15"/>
    <s v="kg"/>
    <n v="466298600.90666676"/>
    <s v="BRFPigs"/>
    <x v="0"/>
  </r>
  <r>
    <s v="Meat"/>
    <x v="29"/>
    <x v="2"/>
    <s v="Western Europe"/>
    <x v="0"/>
    <x v="15"/>
    <s v="kg"/>
    <n v="349499259.25925934"/>
    <s v="Grupo VallPigs"/>
    <x v="0"/>
  </r>
  <r>
    <s v="Meat"/>
    <x v="30"/>
    <x v="2"/>
    <s v="East Asia and Southeast Asia"/>
    <x v="0"/>
    <x v="15"/>
    <s v="kg"/>
    <n v="401647043.05555564"/>
    <s v="Zhengbang GroupPigs"/>
    <x v="0"/>
  </r>
  <r>
    <s v="Meat"/>
    <x v="5"/>
    <x v="2"/>
    <s v="Western Europe"/>
    <x v="0"/>
    <x v="15"/>
    <s v="kg"/>
    <n v="344412991.4529916"/>
    <s v="BigardPigs"/>
    <x v="0"/>
  </r>
  <r>
    <s v="Meat"/>
    <x v="27"/>
    <x v="2"/>
    <s v="Latin America and the Caribbean"/>
    <x v="0"/>
    <x v="15"/>
    <s v="kg"/>
    <n v="353126347.22222227"/>
    <s v="Aurora AlimentosPigs"/>
    <x v="0"/>
  </r>
  <r>
    <s v="Meat"/>
    <x v="17"/>
    <x v="2"/>
    <s v="North America"/>
    <x v="0"/>
    <x v="15"/>
    <s v="kg"/>
    <n v="145120416.66666669"/>
    <s v="Charoen PokphandPigs"/>
    <x v="0"/>
  </r>
  <r>
    <s v="Meat"/>
    <x v="17"/>
    <x v="2"/>
    <s v="Russian Federation"/>
    <x v="0"/>
    <x v="15"/>
    <s v="kg"/>
    <n v="99133516.666666687"/>
    <s v="Charoen PokphandPigs"/>
    <x v="0"/>
  </r>
  <r>
    <s v="Meat"/>
    <x v="17"/>
    <x v="2"/>
    <s v="East Asia and Southeast Asia"/>
    <x v="0"/>
    <x v="15"/>
    <s v="kg"/>
    <n v="53711379.722222231"/>
    <s v="Charoen PokphandPigs"/>
    <x v="0"/>
  </r>
  <r>
    <s v="Meat"/>
    <x v="10"/>
    <x v="2"/>
    <s v="Western Europe"/>
    <x v="0"/>
    <x v="15"/>
    <s v="kg"/>
    <n v="271192533.33333337"/>
    <s v="WestfleischPigs"/>
    <x v="0"/>
  </r>
  <r>
    <s v="Meat"/>
    <x v="31"/>
    <x v="2"/>
    <s v="Western Europe"/>
    <x v="0"/>
    <x v="15"/>
    <s v="kg"/>
    <n v="262974577.77777782"/>
    <s v="Grupo JorgesPigs"/>
    <x v="0"/>
  </r>
  <r>
    <s v="Meat"/>
    <x v="32"/>
    <x v="2"/>
    <s v="North America"/>
    <x v="0"/>
    <x v="15"/>
    <s v="kg"/>
    <n v="229137500.00000003"/>
    <s v="SeaboardPigs"/>
    <x v="1"/>
  </r>
  <r>
    <s v="Meat"/>
    <x v="33"/>
    <x v="2"/>
    <s v="East Asia and Southeast Asia"/>
    <x v="0"/>
    <x v="15"/>
    <s v="kg"/>
    <n v="247167411.11111113"/>
    <s v="COFCO GroupPigs"/>
    <x v="1"/>
  </r>
  <r>
    <s v="Meat"/>
    <x v="34"/>
    <x v="2"/>
    <s v="North America"/>
    <x v="0"/>
    <x v="15"/>
    <s v="kg"/>
    <n v="198585833.33333334"/>
    <s v="Triumph FoodsPigs"/>
    <x v="1"/>
  </r>
  <r>
    <s v="Meat"/>
    <x v="35"/>
    <x v="2"/>
    <s v="Western Europe"/>
    <x v="0"/>
    <x v="15"/>
    <s v="kg"/>
    <n v="176686044.44444448"/>
    <s v="Cooperl Arc AtlantiquePigs"/>
    <x v="1"/>
  </r>
  <r>
    <s v="Meat"/>
    <x v="21"/>
    <x v="2"/>
    <s v="East Asia and Southeast Asia"/>
    <x v="0"/>
    <x v="15"/>
    <s v="kg"/>
    <n v="188227490.00000003"/>
    <s v="New Hope GroupPigs"/>
    <x v="0"/>
  </r>
  <r>
    <s v="Meat"/>
    <x v="14"/>
    <x v="2"/>
    <s v="East Asia and Southeast Asia"/>
    <x v="0"/>
    <x v="15"/>
    <s v="kg"/>
    <n v="182523626.66666669"/>
    <s v="Wen's Food GroupPigs"/>
    <x v="0"/>
  </r>
  <r>
    <s v="Meat"/>
    <x v="36"/>
    <x v="2"/>
    <s v="North America"/>
    <x v="0"/>
    <x v="15"/>
    <s v="kg"/>
    <n v="129172446.66666669"/>
    <s v="Clemens Food GroupPigs"/>
    <x v="1"/>
  </r>
  <r>
    <s v="Meat"/>
    <x v="6"/>
    <x v="2"/>
    <s v="Western Europe"/>
    <x v="0"/>
    <x v="15"/>
    <s v="kg"/>
    <n v="29064387.464387469"/>
    <s v="Gruppo CremoniniPigs"/>
    <x v="0"/>
  </r>
  <r>
    <s v="Meat"/>
    <x v="0"/>
    <x v="0"/>
    <s v="Latin America and the Caribbean"/>
    <x v="0"/>
    <x v="16"/>
    <s v="kg"/>
    <n v="3909169548.2574511"/>
    <s v="JBSCattle"/>
    <x v="0"/>
  </r>
  <r>
    <s v="Meat"/>
    <x v="0"/>
    <x v="0"/>
    <s v="North America"/>
    <x v="0"/>
    <x v="16"/>
    <s v="kg"/>
    <n v="3743631991.1915503"/>
    <s v="JBSCattle"/>
    <x v="0"/>
  </r>
  <r>
    <s v="Meat"/>
    <x v="0"/>
    <x v="0"/>
    <s v="Oceania"/>
    <x v="0"/>
    <x v="16"/>
    <s v="kg"/>
    <n v="628324101.17200649"/>
    <s v="JBSCattle"/>
    <x v="0"/>
  </r>
  <r>
    <s v="Meat"/>
    <x v="1"/>
    <x v="0"/>
    <s v="Latin America and the Caribbean"/>
    <x v="0"/>
    <x v="16"/>
    <s v="kg"/>
    <n v="1610105526.9880097"/>
    <s v="MarfrigCattle"/>
    <x v="0"/>
  </r>
  <r>
    <s v="Meat"/>
    <x v="1"/>
    <x v="0"/>
    <s v="North America"/>
    <x v="0"/>
    <x v="16"/>
    <s v="kg"/>
    <n v="1229941386.7514853"/>
    <s v="MarfrigCattle"/>
    <x v="0"/>
  </r>
  <r>
    <s v="Meat"/>
    <x v="2"/>
    <x v="0"/>
    <s v="North America"/>
    <x v="0"/>
    <x v="16"/>
    <s v="kg"/>
    <n v="2925175310.6995883"/>
    <s v="CargillCattle"/>
    <x v="0"/>
  </r>
  <r>
    <s v="Meat"/>
    <x v="2"/>
    <x v="0"/>
    <s v="Oceania"/>
    <x v="0"/>
    <x v="16"/>
    <s v="kg"/>
    <n v="178655298.61111113"/>
    <s v="CargillCattle"/>
    <x v="0"/>
  </r>
  <r>
    <s v="Meat"/>
    <x v="3"/>
    <x v="0"/>
    <s v="North America"/>
    <x v="0"/>
    <x v="16"/>
    <s v="kg"/>
    <n v="2470764250.5462375"/>
    <s v="TysonCattle"/>
    <x v="0"/>
  </r>
  <r>
    <s v="Meat"/>
    <x v="3"/>
    <x v="0"/>
    <s v="Oceania"/>
    <x v="0"/>
    <x v="16"/>
    <s v="kg"/>
    <n v="108339976.03584656"/>
    <s v="TysonCattle"/>
    <x v="0"/>
  </r>
  <r>
    <s v="Meat"/>
    <x v="4"/>
    <x v="0"/>
    <s v="Latin America and the Caribbean"/>
    <x v="0"/>
    <x v="16"/>
    <s v="kg"/>
    <n v="1642652013.5137343"/>
    <s v="MinervaCattle"/>
    <x v="0"/>
  </r>
  <r>
    <s v="Meat"/>
    <x v="5"/>
    <x v="0"/>
    <s v="Western Europe"/>
    <x v="0"/>
    <x v="16"/>
    <s v="kg"/>
    <n v="2704330808.8888898"/>
    <s v="BigardCattle"/>
    <x v="0"/>
  </r>
  <r>
    <s v="Meat"/>
    <x v="6"/>
    <x v="0"/>
    <s v="Western Europe"/>
    <x v="0"/>
    <x v="16"/>
    <s v="kg"/>
    <n v="2610495807.2592597"/>
    <s v="Gruppo CremoniniCattle"/>
    <x v="0"/>
  </r>
  <r>
    <s v="Meat"/>
    <x v="7"/>
    <x v="0"/>
    <s v="Western Europe"/>
    <x v="0"/>
    <x v="16"/>
    <s v="kg"/>
    <n v="1072276726.9592974"/>
    <s v="Vion Food GroupCattle"/>
    <x v="0"/>
  </r>
  <r>
    <s v="Meat"/>
    <x v="8"/>
    <x v="0"/>
    <s v="Western Europe"/>
    <x v="0"/>
    <x v="16"/>
    <s v="kg"/>
    <n v="1067082750.6833335"/>
    <s v="Danish CrownCattle"/>
    <x v="0"/>
  </r>
  <r>
    <s v="Meat"/>
    <x v="9"/>
    <x v="0"/>
    <s v="Oceania"/>
    <x v="0"/>
    <x v="16"/>
    <s v="kg"/>
    <n v="178655298.61111113"/>
    <s v="Teys Cattle"/>
    <x v="0"/>
  </r>
  <r>
    <s v="Meat"/>
    <x v="10"/>
    <x v="0"/>
    <s v="Western Europe"/>
    <x v="0"/>
    <x v="16"/>
    <s v="kg"/>
    <n v="533261301.12888902"/>
    <s v="WestfleischCattle"/>
    <x v="0"/>
  </r>
  <r>
    <s v="Meat"/>
    <x v="11"/>
    <x v="0"/>
    <s v="Western Europe"/>
    <x v="0"/>
    <x v="16"/>
    <s v="kg"/>
    <n v="509735067.25555563"/>
    <s v="Tönnies GroupCattle"/>
    <x v="0"/>
  </r>
  <r>
    <s v="Meat"/>
    <x v="12"/>
    <x v="0"/>
    <s v="Oceania"/>
    <x v="0"/>
    <x v="16"/>
    <s v="kg"/>
    <n v="80242193.646453708"/>
    <s v="NH FoodsCattle"/>
    <x v="1"/>
  </r>
  <r>
    <s v="Meat"/>
    <x v="0"/>
    <x v="1"/>
    <s v="North America"/>
    <x v="0"/>
    <x v="16"/>
    <s v="kg"/>
    <n v="772848219.32469618"/>
    <s v="JBSChicken"/>
    <x v="0"/>
  </r>
  <r>
    <s v="Meat"/>
    <x v="0"/>
    <x v="1"/>
    <s v="Latin America and the Caribbean"/>
    <x v="0"/>
    <x v="16"/>
    <s v="kg"/>
    <n v="996748205.84768021"/>
    <s v="JBSChicken"/>
    <x v="0"/>
  </r>
  <r>
    <s v="Meat"/>
    <x v="0"/>
    <x v="1"/>
    <s v="Western Europe"/>
    <x v="0"/>
    <x v="16"/>
    <s v="kg"/>
    <n v="199873639.28732949"/>
    <s v="JBSChicken"/>
    <x v="0"/>
  </r>
  <r>
    <s v="Meat"/>
    <x v="3"/>
    <x v="1"/>
    <s v="North America"/>
    <x v="0"/>
    <x v="16"/>
    <s v="kg"/>
    <n v="743179654.723441"/>
    <s v="TysonChicken"/>
    <x v="0"/>
  </r>
  <r>
    <s v="Meat"/>
    <x v="3"/>
    <x v="1"/>
    <s v="East Asia and Southeast Asia"/>
    <x v="0"/>
    <x v="16"/>
    <s v="kg"/>
    <n v="58721602.529032268"/>
    <s v="TysonChicken"/>
    <x v="0"/>
  </r>
  <r>
    <s v="Meat"/>
    <x v="13"/>
    <x v="1"/>
    <s v="Latin America and the Caribbean"/>
    <x v="0"/>
    <x v="16"/>
    <s v="kg"/>
    <n v="1137813625.2183232"/>
    <s v="BRFChicken"/>
    <x v="0"/>
  </r>
  <r>
    <s v="Meat"/>
    <x v="14"/>
    <x v="1"/>
    <s v="East Asia and Southeast Asia"/>
    <x v="0"/>
    <x v="16"/>
    <s v="kg"/>
    <n v="332637832.80000007"/>
    <s v="Wen's Food GroupChicken"/>
    <x v="0"/>
  </r>
  <r>
    <s v="Meat"/>
    <x v="2"/>
    <x v="1"/>
    <s v="North America"/>
    <x v="0"/>
    <x v="16"/>
    <s v="kg"/>
    <n v="229638809.45777783"/>
    <s v="CargillChicken"/>
    <x v="0"/>
  </r>
  <r>
    <s v="Meat"/>
    <x v="2"/>
    <x v="1"/>
    <s v="Latin America and the Caribbean"/>
    <x v="0"/>
    <x v="16"/>
    <s v="kg"/>
    <n v="189853736.02962965"/>
    <s v="CargillChicken"/>
    <x v="0"/>
  </r>
  <r>
    <s v="Meat"/>
    <x v="2"/>
    <x v="1"/>
    <s v="East Asia and Southeast Asia"/>
    <x v="0"/>
    <x v="16"/>
    <s v="kg"/>
    <n v="50612688.000000007"/>
    <s v="CargillChicken"/>
    <x v="0"/>
  </r>
  <r>
    <s v="Meat"/>
    <x v="2"/>
    <x v="1"/>
    <s v="Western Europe"/>
    <x v="0"/>
    <x v="16"/>
    <s v="kg"/>
    <n v="72992873.066666663"/>
    <s v="CargillChicken"/>
    <x v="0"/>
  </r>
  <r>
    <s v="Meat"/>
    <x v="15"/>
    <x v="1"/>
    <s v="East Asia and Southeast Asia"/>
    <x v="0"/>
    <x v="16"/>
    <s v="kg"/>
    <n v="275839149.60000002"/>
    <s v="JapfaChicken"/>
    <x v="0"/>
  </r>
  <r>
    <s v="Meat"/>
    <x v="16"/>
    <x v="1"/>
    <s v="East Asia and Southeast Asia"/>
    <x v="0"/>
    <x v="16"/>
    <s v="kg"/>
    <n v="227757096.00000003"/>
    <s v="Wellhope AgritechChicken"/>
    <x v="0"/>
  </r>
  <r>
    <s v="Meat"/>
    <x v="17"/>
    <x v="1"/>
    <s v="East Asia and Southeast Asia"/>
    <x v="0"/>
    <x v="16"/>
    <s v="kg"/>
    <n v="192609396.00000003"/>
    <s v="Charoen PokphandChicken"/>
    <x v="0"/>
  </r>
  <r>
    <s v="Meat"/>
    <x v="17"/>
    <x v="1"/>
    <s v="Russian Federation"/>
    <x v="0"/>
    <x v="16"/>
    <s v="kg"/>
    <n v="21016299.629629634"/>
    <s v="Charoen PokphandChicken"/>
    <x v="0"/>
  </r>
  <r>
    <s v="Meat"/>
    <x v="18"/>
    <x v="1"/>
    <s v="East Asia and Southeast Asia"/>
    <x v="0"/>
    <x v="16"/>
    <s v="kg"/>
    <n v="191203488.00000003"/>
    <s v="Fuijan Sunner DevelopmentChicken"/>
    <x v="0"/>
  </r>
  <r>
    <s v="Meat"/>
    <x v="19"/>
    <x v="1"/>
    <s v="North America"/>
    <x v="0"/>
    <x v="16"/>
    <s v="kg"/>
    <n v="287262887.11111116"/>
    <s v="Koch FoodsChicken"/>
    <x v="0"/>
  </r>
  <r>
    <s v="Meat"/>
    <x v="20"/>
    <x v="1"/>
    <s v="Near East and North Africa"/>
    <x v="0"/>
    <x v="16"/>
    <s v="kg"/>
    <n v="293887685.71555561"/>
    <s v="Arab Company for Livestock Development (ACOLID)Chicken"/>
    <x v="0"/>
  </r>
  <r>
    <s v="Meat"/>
    <x v="21"/>
    <x v="1"/>
    <s v="East Asia and Southeast Asia"/>
    <x v="0"/>
    <x v="16"/>
    <s v="kg"/>
    <n v="184955632.84800002"/>
    <s v="New Hope GroupChicken"/>
    <x v="0"/>
  </r>
  <r>
    <s v="Meat"/>
    <x v="22"/>
    <x v="1"/>
    <s v="Latin America and the Caribbean"/>
    <x v="0"/>
    <x v="16"/>
    <s v="kg"/>
    <n v="356416865.03703707"/>
    <s v="Industrias BachocoChicken"/>
    <x v="0"/>
  </r>
  <r>
    <s v="Meat"/>
    <x v="22"/>
    <x v="1"/>
    <s v="North America"/>
    <x v="0"/>
    <x v="16"/>
    <s v="kg"/>
    <n v="57881328.000000007"/>
    <s v="Industrias BachocoChicken"/>
    <x v="0"/>
  </r>
  <r>
    <s v="Meat"/>
    <x v="23"/>
    <x v="1"/>
    <s v="North America"/>
    <x v="0"/>
    <x v="16"/>
    <s v="kg"/>
    <n v="263681605.33333337"/>
    <s v="Perdue FarmsChicken"/>
    <x v="0"/>
  </r>
  <r>
    <s v="Meat"/>
    <x v="24"/>
    <x v="1"/>
    <s v="North America"/>
    <x v="0"/>
    <x v="16"/>
    <s v="kg"/>
    <n v="229638809.45777783"/>
    <s v="Continental Grain CompanyChicken"/>
    <x v="0"/>
  </r>
  <r>
    <s v="Meat"/>
    <x v="25"/>
    <x v="1"/>
    <s v="Eastern Europe"/>
    <x v="0"/>
    <x v="16"/>
    <s v="kg"/>
    <n v="158723192.64129066"/>
    <s v="MHPChicken"/>
    <x v="1"/>
  </r>
  <r>
    <s v="Meat"/>
    <x v="26"/>
    <x v="1"/>
    <s v="East Asia and Southeast Asia"/>
    <x v="0"/>
    <x v="16"/>
    <s v="kg"/>
    <n v="58860681.600000009"/>
    <s v="WH GroupChicken"/>
    <x v="0"/>
  </r>
  <r>
    <s v="Meat"/>
    <x v="26"/>
    <x v="1"/>
    <s v="Eastern Europe"/>
    <x v="0"/>
    <x v="16"/>
    <s v="kg"/>
    <n v="37890914.96296297"/>
    <s v="WH GroupChicken"/>
    <x v="0"/>
  </r>
  <r>
    <s v="Meat"/>
    <x v="27"/>
    <x v="1"/>
    <s v="Latin America and the Caribbean"/>
    <x v="0"/>
    <x v="16"/>
    <s v="kg"/>
    <n v="226412931.29481485"/>
    <s v="Aurora AlimentosChicken"/>
    <x v="0"/>
  </r>
  <r>
    <s v="Meat"/>
    <x v="26"/>
    <x v="2"/>
    <s v="North America"/>
    <x v="0"/>
    <x v="16"/>
    <s v="kg"/>
    <n v="16652460153.657511"/>
    <s v="WH GroupPigs"/>
    <x v="0"/>
  </r>
  <r>
    <s v="Meat"/>
    <x v="26"/>
    <x v="2"/>
    <s v="East Asia and Southeast Asia"/>
    <x v="0"/>
    <x v="16"/>
    <s v="kg"/>
    <n v="7582450677.6301212"/>
    <s v="WH GroupPigs"/>
    <x v="0"/>
  </r>
  <r>
    <s v="Meat"/>
    <x v="26"/>
    <x v="2"/>
    <s v="Eastern Europe"/>
    <x v="0"/>
    <x v="16"/>
    <s v="kg"/>
    <n v="1752484873.3281293"/>
    <s v="WH GroupPigs"/>
    <x v="0"/>
  </r>
  <r>
    <s v="Meat"/>
    <x v="0"/>
    <x v="2"/>
    <s v="North America"/>
    <x v="0"/>
    <x v="16"/>
    <s v="kg"/>
    <n v="15037149048.533337"/>
    <s v="JBSPigs"/>
    <x v="0"/>
  </r>
  <r>
    <s v="Meat"/>
    <x v="0"/>
    <x v="2"/>
    <s v="Latin America and the Caribbean"/>
    <x v="0"/>
    <x v="16"/>
    <s v="kg"/>
    <n v="3433182193.9200006"/>
    <s v="JBSPigs"/>
    <x v="0"/>
  </r>
  <r>
    <s v="Meat"/>
    <x v="0"/>
    <x v="2"/>
    <s v="Oceania"/>
    <x v="0"/>
    <x v="16"/>
    <s v="kg"/>
    <n v="2177712533.7898669"/>
    <s v="JBSPigs"/>
    <x v="0"/>
  </r>
  <r>
    <s v="Meat"/>
    <x v="0"/>
    <x v="2"/>
    <s v="Western Europe"/>
    <x v="0"/>
    <x v="16"/>
    <s v="kg"/>
    <n v="632686298.77859998"/>
    <s v="JBSPigs"/>
    <x v="0"/>
  </r>
  <r>
    <s v="Meat"/>
    <x v="3"/>
    <x v="2"/>
    <s v="North America"/>
    <x v="0"/>
    <x v="16"/>
    <s v="kg"/>
    <n v="11523379868.000002"/>
    <s v="TysonPigs"/>
    <x v="0"/>
  </r>
  <r>
    <s v="Meat"/>
    <x v="11"/>
    <x v="2"/>
    <s v="Western Europe"/>
    <x v="0"/>
    <x v="16"/>
    <s v="kg"/>
    <n v="5528090296.666667"/>
    <s v="Tönnies GroupPigs"/>
    <x v="0"/>
  </r>
  <r>
    <s v="Meat"/>
    <x v="8"/>
    <x v="2"/>
    <s v="Western Europe"/>
    <x v="0"/>
    <x v="16"/>
    <s v="kg"/>
    <n v="4538950560.3688889"/>
    <s v="Danish CrownPigs"/>
    <x v="0"/>
  </r>
  <r>
    <s v="Meat"/>
    <x v="8"/>
    <x v="2"/>
    <s v="Eastern Europe"/>
    <x v="0"/>
    <x v="16"/>
    <s v="kg"/>
    <n v="355548408.96888894"/>
    <s v="Danish CrownPigs"/>
    <x v="0"/>
  </r>
  <r>
    <s v="Meat"/>
    <x v="7"/>
    <x v="2"/>
    <s v="Western Europe"/>
    <x v="0"/>
    <x v="16"/>
    <s v="kg"/>
    <n v="3739652405.467"/>
    <s v="Vion Food GroupPigs"/>
    <x v="0"/>
  </r>
  <r>
    <s v="Meat"/>
    <x v="28"/>
    <x v="2"/>
    <s v="East Asia and Southeast Asia"/>
    <x v="0"/>
    <x v="16"/>
    <s v="kg"/>
    <n v="7629667716.666667"/>
    <s v="Muyuan FoodstuffPigs"/>
    <x v="0"/>
  </r>
  <r>
    <s v="Meat"/>
    <x v="13"/>
    <x v="2"/>
    <s v="Latin America and the Caribbean"/>
    <x v="0"/>
    <x v="16"/>
    <s v="kg"/>
    <n v="3754930838.8800001"/>
    <s v="BRFPigs"/>
    <x v="0"/>
  </r>
  <r>
    <s v="Meat"/>
    <x v="29"/>
    <x v="2"/>
    <s v="Western Europe"/>
    <x v="0"/>
    <x v="16"/>
    <s v="kg"/>
    <n v="2643088148.1481481"/>
    <s v="Grupo VallPigs"/>
    <x v="0"/>
  </r>
  <r>
    <s v="Meat"/>
    <x v="30"/>
    <x v="2"/>
    <s v="East Asia and Southeast Asia"/>
    <x v="0"/>
    <x v="16"/>
    <s v="kg"/>
    <n v="4862043152.7777777"/>
    <s v="Zhengbang GroupPigs"/>
    <x v="0"/>
  </r>
  <r>
    <s v="Meat"/>
    <x v="5"/>
    <x v="2"/>
    <s v="Western Europe"/>
    <x v="0"/>
    <x v="16"/>
    <s v="kg"/>
    <n v="2604623247.8632483"/>
    <s v="BigardPigs"/>
    <x v="0"/>
  </r>
  <r>
    <s v="Meat"/>
    <x v="27"/>
    <x v="2"/>
    <s v="Latin America and the Caribbean"/>
    <x v="0"/>
    <x v="16"/>
    <s v="kg"/>
    <n v="2843596375.0000005"/>
    <s v="Aurora AlimentosPigs"/>
    <x v="0"/>
  </r>
  <r>
    <s v="Meat"/>
    <x v="17"/>
    <x v="2"/>
    <s v="North America"/>
    <x v="0"/>
    <x v="16"/>
    <s v="kg"/>
    <n v="2128432777.7777781"/>
    <s v="Charoen PokphandPigs"/>
    <x v="0"/>
  </r>
  <r>
    <s v="Meat"/>
    <x v="17"/>
    <x v="2"/>
    <s v="Russian Federation"/>
    <x v="0"/>
    <x v="16"/>
    <s v="kg"/>
    <n v="250749483.33333334"/>
    <s v="Charoen PokphandPigs"/>
    <x v="0"/>
  </r>
  <r>
    <s v="Meat"/>
    <x v="17"/>
    <x v="2"/>
    <s v="East Asia and Southeast Asia"/>
    <x v="0"/>
    <x v="16"/>
    <s v="kg"/>
    <n v="650190386.11111116"/>
    <s v="Charoen PokphandPigs"/>
    <x v="0"/>
  </r>
  <r>
    <s v="Meat"/>
    <x v="10"/>
    <x v="2"/>
    <s v="Western Europe"/>
    <x v="0"/>
    <x v="16"/>
    <s v="kg"/>
    <n v="2050893533.3333335"/>
    <s v="WestfleischPigs"/>
    <x v="0"/>
  </r>
  <r>
    <s v="Meat"/>
    <x v="31"/>
    <x v="2"/>
    <s v="Western Europe"/>
    <x v="0"/>
    <x v="16"/>
    <s v="kg"/>
    <n v="1988745244.4444444"/>
    <s v="Grupo JorgesPigs"/>
    <x v="0"/>
  </r>
  <r>
    <s v="Meat"/>
    <x v="32"/>
    <x v="2"/>
    <s v="North America"/>
    <x v="0"/>
    <x v="16"/>
    <s v="kg"/>
    <n v="3360683333.333334"/>
    <s v="SeaboardPigs"/>
    <x v="1"/>
  </r>
  <r>
    <s v="Meat"/>
    <x v="33"/>
    <x v="2"/>
    <s v="East Asia and Southeast Asia"/>
    <x v="0"/>
    <x v="16"/>
    <s v="kg"/>
    <n v="2992026555.5555558"/>
    <s v="COFCO GroupPigs"/>
    <x v="1"/>
  </r>
  <r>
    <s v="Meat"/>
    <x v="34"/>
    <x v="2"/>
    <s v="North America"/>
    <x v="0"/>
    <x v="16"/>
    <s v="kg"/>
    <n v="2912592222.2222228"/>
    <s v="Triumph FoodsPigs"/>
    <x v="1"/>
  </r>
  <r>
    <s v="Meat"/>
    <x v="35"/>
    <x v="2"/>
    <s v="Western Europe"/>
    <x v="0"/>
    <x v="16"/>
    <s v="kg"/>
    <n v="1336188211.1111112"/>
    <s v="Cooperl Arc AtlantiquePigs"/>
    <x v="1"/>
  </r>
  <r>
    <s v="Meat"/>
    <x v="21"/>
    <x v="2"/>
    <s v="East Asia and Southeast Asia"/>
    <x v="0"/>
    <x v="16"/>
    <s v="kg"/>
    <n v="2278543300"/>
    <s v="New Hope GroupPigs"/>
    <x v="0"/>
  </r>
  <r>
    <s v="Meat"/>
    <x v="14"/>
    <x v="2"/>
    <s v="East Asia and Southeast Asia"/>
    <x v="0"/>
    <x v="16"/>
    <s v="kg"/>
    <n v="2209496533.3333335"/>
    <s v="Wen's Food GroupPigs"/>
    <x v="0"/>
  </r>
  <r>
    <s v="Meat"/>
    <x v="36"/>
    <x v="2"/>
    <s v="North America"/>
    <x v="0"/>
    <x v="16"/>
    <s v="kg"/>
    <n v="1894529217.7777781"/>
    <s v="Clemens Food GroupPigs"/>
    <x v="1"/>
  </r>
  <r>
    <s v="Meat"/>
    <x v="6"/>
    <x v="2"/>
    <s v="Western Europe"/>
    <x v="0"/>
    <x v="16"/>
    <s v="kg"/>
    <n v="219799430.1994302"/>
    <s v="Gruppo CremoniniPigs"/>
    <x v="0"/>
  </r>
  <r>
    <s v="Meat"/>
    <x v="0"/>
    <x v="0"/>
    <s v="Latin America and the Caribbean"/>
    <x v="0"/>
    <x v="17"/>
    <s v="kg"/>
    <n v="1661000097.2754581"/>
    <s v="JBSCattle"/>
    <x v="0"/>
  </r>
  <r>
    <s v="Meat"/>
    <x v="0"/>
    <x v="0"/>
    <s v="North America"/>
    <x v="0"/>
    <x v="17"/>
    <s v="kg"/>
    <n v="6246040953.9359646"/>
    <s v="JBSCattle"/>
    <x v="0"/>
  </r>
  <r>
    <s v="Meat"/>
    <x v="0"/>
    <x v="0"/>
    <s v="Oceania"/>
    <x v="0"/>
    <x v="17"/>
    <s v="kg"/>
    <n v="725898995.37003338"/>
    <s v="JBSCattle"/>
    <x v="0"/>
  </r>
  <r>
    <s v="Meat"/>
    <x v="1"/>
    <x v="0"/>
    <s v="Latin America and the Caribbean"/>
    <x v="0"/>
    <x v="17"/>
    <s v="kg"/>
    <n v="684131349.11044455"/>
    <s v="MarfrigCattle"/>
    <x v="0"/>
  </r>
  <r>
    <s v="Meat"/>
    <x v="1"/>
    <x v="0"/>
    <s v="North America"/>
    <x v="0"/>
    <x v="17"/>
    <s v="kg"/>
    <n v="2052088530.7814145"/>
    <s v="MarfrigCattle"/>
    <x v="0"/>
  </r>
  <r>
    <s v="Meat"/>
    <x v="2"/>
    <x v="0"/>
    <s v="North America"/>
    <x v="0"/>
    <x v="17"/>
    <s v="kg"/>
    <n v="4880491680.5555553"/>
    <s v="CargillCattle"/>
    <x v="0"/>
  </r>
  <r>
    <s v="Meat"/>
    <x v="2"/>
    <x v="0"/>
    <s v="Oceania"/>
    <x v="0"/>
    <x v="17"/>
    <s v="kg"/>
    <n v="206399375"/>
    <s v="CargillCattle"/>
    <x v="0"/>
  </r>
  <r>
    <s v="Meat"/>
    <x v="3"/>
    <x v="0"/>
    <s v="North America"/>
    <x v="0"/>
    <x v="17"/>
    <s v="kg"/>
    <n v="4122332198.4490075"/>
    <s v="TysonCattle"/>
    <x v="0"/>
  </r>
  <r>
    <s v="Meat"/>
    <x v="3"/>
    <x v="0"/>
    <s v="Oceania"/>
    <x v="0"/>
    <x v="17"/>
    <s v="kg"/>
    <n v="125164512.41666666"/>
    <s v="TysonCattle"/>
    <x v="0"/>
  </r>
  <r>
    <s v="Meat"/>
    <x v="4"/>
    <x v="0"/>
    <s v="Latin America and the Caribbean"/>
    <x v="0"/>
    <x v="17"/>
    <s v="kg"/>
    <n v="697960300.91666663"/>
    <s v="MinervaCattle"/>
    <x v="0"/>
  </r>
  <r>
    <s v="Meat"/>
    <x v="5"/>
    <x v="0"/>
    <s v="Western Europe"/>
    <x v="0"/>
    <x v="17"/>
    <s v="kg"/>
    <n v="1856563200.0000005"/>
    <s v="BigardCattle"/>
    <x v="0"/>
  </r>
  <r>
    <s v="Meat"/>
    <x v="6"/>
    <x v="0"/>
    <s v="Western Europe"/>
    <x v="0"/>
    <x v="17"/>
    <s v="kg"/>
    <n v="1792144080"/>
    <s v="Gruppo CremoniniCattle"/>
    <x v="0"/>
  </r>
  <r>
    <s v="Meat"/>
    <x v="7"/>
    <x v="0"/>
    <s v="Western Europe"/>
    <x v="0"/>
    <x v="17"/>
    <s v="kg"/>
    <n v="736133872.72949994"/>
    <s v="Vion Food GroupCattle"/>
    <x v="0"/>
  </r>
  <r>
    <s v="Meat"/>
    <x v="8"/>
    <x v="0"/>
    <s v="Western Europe"/>
    <x v="0"/>
    <x v="17"/>
    <s v="kg"/>
    <n v="732568131"/>
    <s v="Danish CrownCattle"/>
    <x v="0"/>
  </r>
  <r>
    <s v="Meat"/>
    <x v="9"/>
    <x v="0"/>
    <s v="Oceania"/>
    <x v="0"/>
    <x v="17"/>
    <s v="kg"/>
    <n v="206399375"/>
    <s v="Teys Cattle"/>
    <x v="0"/>
  </r>
  <r>
    <s v="Meat"/>
    <x v="10"/>
    <x v="0"/>
    <s v="Western Europe"/>
    <x v="0"/>
    <x v="17"/>
    <s v="kg"/>
    <n v="366091790.40000004"/>
    <s v="WestfleischCattle"/>
    <x v="0"/>
  </r>
  <r>
    <s v="Meat"/>
    <x v="11"/>
    <x v="0"/>
    <s v="Western Europe"/>
    <x v="0"/>
    <x v="17"/>
    <s v="kg"/>
    <n v="349940682"/>
    <s v="Tönnies GroupCattle"/>
    <x v="0"/>
  </r>
  <r>
    <s v="Meat"/>
    <x v="12"/>
    <x v="0"/>
    <s v="Oceania"/>
    <x v="0"/>
    <x v="17"/>
    <s v="kg"/>
    <n v="92703316.084166661"/>
    <s v="NH FoodsCattle"/>
    <x v="1"/>
  </r>
  <r>
    <s v="Meat"/>
    <x v="0"/>
    <x v="1"/>
    <s v="North America"/>
    <x v="0"/>
    <x v="17"/>
    <s v="kg"/>
    <n v="359999876.31655389"/>
    <s v="JBSChicken"/>
    <x v="0"/>
  </r>
  <r>
    <s v="Meat"/>
    <x v="0"/>
    <x v="1"/>
    <s v="Latin America and the Caribbean"/>
    <x v="0"/>
    <x v="17"/>
    <s v="kg"/>
    <n v="276274454.22720003"/>
    <s v="JBSChicken"/>
    <x v="0"/>
  </r>
  <r>
    <s v="Meat"/>
    <x v="0"/>
    <x v="1"/>
    <s v="Western Europe"/>
    <x v="0"/>
    <x v="17"/>
    <s v="kg"/>
    <n v="49244560.381046161"/>
    <s v="JBSChicken"/>
    <x v="0"/>
  </r>
  <r>
    <s v="Meat"/>
    <x v="3"/>
    <x v="1"/>
    <s v="North America"/>
    <x v="0"/>
    <x v="17"/>
    <s v="kg"/>
    <n v="346179983.4580645"/>
    <s v="TysonChicken"/>
    <x v="0"/>
  </r>
  <r>
    <s v="Meat"/>
    <x v="3"/>
    <x v="1"/>
    <s v="East Asia and Southeast Asia"/>
    <x v="0"/>
    <x v="17"/>
    <s v="kg"/>
    <n v="42272922.774193555"/>
    <s v="TysonChicken"/>
    <x v="0"/>
  </r>
  <r>
    <s v="Meat"/>
    <x v="13"/>
    <x v="1"/>
    <s v="Latin America and the Caribbean"/>
    <x v="0"/>
    <x v="17"/>
    <s v="kg"/>
    <n v="315374370.85440004"/>
    <s v="BRFChicken"/>
    <x v="0"/>
  </r>
  <r>
    <s v="Meat"/>
    <x v="14"/>
    <x v="1"/>
    <s v="East Asia and Southeast Asia"/>
    <x v="0"/>
    <x v="17"/>
    <s v="kg"/>
    <n v="239461677.00000003"/>
    <s v="Wen's Food GroupChicken"/>
    <x v="0"/>
  </r>
  <r>
    <s v="Meat"/>
    <x v="2"/>
    <x v="1"/>
    <s v="North America"/>
    <x v="0"/>
    <x v="17"/>
    <s v="kg"/>
    <n v="106967889.59999999"/>
    <s v="CargillChicken"/>
    <x v="0"/>
  </r>
  <r>
    <s v="Meat"/>
    <x v="2"/>
    <x v="1"/>
    <s v="Latin America and the Caribbean"/>
    <x v="0"/>
    <x v="17"/>
    <s v="kg"/>
    <n v="52622856"/>
    <s v="CargillChicken"/>
    <x v="0"/>
  </r>
  <r>
    <s v="Meat"/>
    <x v="2"/>
    <x v="1"/>
    <s v="East Asia and Southeast Asia"/>
    <x v="0"/>
    <x v="17"/>
    <s v="kg"/>
    <n v="36435420"/>
    <s v="CargillChicken"/>
    <x v="0"/>
  </r>
  <r>
    <s v="Meat"/>
    <x v="2"/>
    <x v="1"/>
    <s v="Western Europe"/>
    <x v="0"/>
    <x v="17"/>
    <s v="kg"/>
    <n v="17983872"/>
    <s v="CargillChicken"/>
    <x v="0"/>
  </r>
  <r>
    <s v="Meat"/>
    <x v="15"/>
    <x v="1"/>
    <s v="East Asia and Southeast Asia"/>
    <x v="0"/>
    <x v="17"/>
    <s v="kg"/>
    <n v="198573039"/>
    <s v="JapfaChicken"/>
    <x v="0"/>
  </r>
  <r>
    <s v="Meat"/>
    <x v="16"/>
    <x v="1"/>
    <s v="East Asia and Southeast Asia"/>
    <x v="0"/>
    <x v="17"/>
    <s v="kg"/>
    <n v="163959390"/>
    <s v="Wellhope AgritechChicken"/>
    <x v="0"/>
  </r>
  <r>
    <s v="Meat"/>
    <x v="17"/>
    <x v="1"/>
    <s v="East Asia and Southeast Asia"/>
    <x v="0"/>
    <x v="17"/>
    <s v="kg"/>
    <n v="138657015"/>
    <s v="Charoen PokphandChicken"/>
    <x v="0"/>
  </r>
  <r>
    <s v="Meat"/>
    <x v="17"/>
    <x v="1"/>
    <s v="Russian Federation"/>
    <x v="0"/>
    <x v="17"/>
    <s v="kg"/>
    <n v="5085500"/>
    <s v="Charoen PokphandChicken"/>
    <x v="0"/>
  </r>
  <r>
    <s v="Meat"/>
    <x v="18"/>
    <x v="1"/>
    <s v="East Asia and Southeast Asia"/>
    <x v="0"/>
    <x v="17"/>
    <s v="kg"/>
    <n v="137644920"/>
    <s v="Fuijan Sunner DevelopmentChicken"/>
    <x v="0"/>
  </r>
  <r>
    <s v="Meat"/>
    <x v="19"/>
    <x v="1"/>
    <s v="North America"/>
    <x v="0"/>
    <x v="17"/>
    <s v="kg"/>
    <n v="133809720"/>
    <s v="Koch FoodsChicken"/>
    <x v="0"/>
  </r>
  <r>
    <s v="Meat"/>
    <x v="20"/>
    <x v="1"/>
    <s v="Near East and North Africa"/>
    <x v="0"/>
    <x v="17"/>
    <s v="kg"/>
    <n v="58076926.600000009"/>
    <s v="Arab Company for Livestock Development (ACOLID)Chicken"/>
    <x v="0"/>
  </r>
  <r>
    <s v="Meat"/>
    <x v="21"/>
    <x v="1"/>
    <s v="East Asia and Southeast Asia"/>
    <x v="0"/>
    <x v="17"/>
    <s v="kg"/>
    <n v="133147169.82000001"/>
    <s v="New Hope GroupChicken"/>
    <x v="0"/>
  </r>
  <r>
    <s v="Meat"/>
    <x v="22"/>
    <x v="1"/>
    <s v="Latin America and the Caribbean"/>
    <x v="0"/>
    <x v="17"/>
    <s v="kg"/>
    <n v="98790120"/>
    <s v="Industrias BachocoChicken"/>
    <x v="0"/>
  </r>
  <r>
    <s v="Meat"/>
    <x v="22"/>
    <x v="1"/>
    <s v="North America"/>
    <x v="0"/>
    <x v="17"/>
    <s v="kg"/>
    <n v="26961660"/>
    <s v="Industrias BachocoChicken"/>
    <x v="0"/>
  </r>
  <r>
    <s v="Meat"/>
    <x v="23"/>
    <x v="1"/>
    <s v="North America"/>
    <x v="0"/>
    <x v="17"/>
    <s v="kg"/>
    <n v="122825340"/>
    <s v="Perdue FarmsChicken"/>
    <x v="0"/>
  </r>
  <r>
    <s v="Meat"/>
    <x v="24"/>
    <x v="1"/>
    <s v="North America"/>
    <x v="0"/>
    <x v="17"/>
    <s v="kg"/>
    <n v="106967889.59999999"/>
    <s v="Continental Grain CompanyChicken"/>
    <x v="0"/>
  </r>
  <r>
    <s v="Meat"/>
    <x v="25"/>
    <x v="1"/>
    <s v="Eastern Europe"/>
    <x v="0"/>
    <x v="17"/>
    <s v="kg"/>
    <n v="33606698.567400001"/>
    <s v="MHPChicken"/>
    <x v="1"/>
  </r>
  <r>
    <s v="Meat"/>
    <x v="26"/>
    <x v="1"/>
    <s v="East Asia and Southeast Asia"/>
    <x v="0"/>
    <x v="17"/>
    <s v="kg"/>
    <n v="42373044"/>
    <s v="WH GroupChicken"/>
    <x v="0"/>
  </r>
  <r>
    <s v="Meat"/>
    <x v="26"/>
    <x v="1"/>
    <s v="Eastern Europe"/>
    <x v="0"/>
    <x v="17"/>
    <s v="kg"/>
    <n v="8022700"/>
    <s v="WH GroupChicken"/>
    <x v="0"/>
  </r>
  <r>
    <s v="Meat"/>
    <x v="27"/>
    <x v="1"/>
    <s v="Latin America and the Caribbean"/>
    <x v="0"/>
    <x v="17"/>
    <s v="kg"/>
    <n v="62756179.20000001"/>
    <s v="Aurora AlimentosChicken"/>
    <x v="0"/>
  </r>
  <r>
    <s v="Meat"/>
    <x v="26"/>
    <x v="2"/>
    <s v="North America"/>
    <x v="0"/>
    <x v="17"/>
    <s v="kg"/>
    <n v="512850945.76109582"/>
    <s v="WH GroupPigs"/>
    <x v="0"/>
  </r>
  <r>
    <s v="Meat"/>
    <x v="26"/>
    <x v="2"/>
    <s v="East Asia and Southeast Asia"/>
    <x v="0"/>
    <x v="17"/>
    <s v="kg"/>
    <n v="402058919.78923559"/>
    <s v="WH GroupPigs"/>
    <x v="0"/>
  </r>
  <r>
    <s v="Meat"/>
    <x v="26"/>
    <x v="2"/>
    <s v="Eastern Europe"/>
    <x v="0"/>
    <x v="17"/>
    <s v="kg"/>
    <n v="206974489.20086339"/>
    <s v="WH GroupPigs"/>
    <x v="0"/>
  </r>
  <r>
    <s v="Meat"/>
    <x v="0"/>
    <x v="2"/>
    <s v="North America"/>
    <x v="0"/>
    <x v="17"/>
    <s v="kg"/>
    <n v="463103712"/>
    <s v="JBSPigs"/>
    <x v="0"/>
  </r>
  <r>
    <s v="Meat"/>
    <x v="0"/>
    <x v="2"/>
    <s v="Latin America and the Caribbean"/>
    <x v="0"/>
    <x v="17"/>
    <s v="kg"/>
    <n v="342076608"/>
    <s v="JBSPigs"/>
    <x v="0"/>
  </r>
  <r>
    <s v="Meat"/>
    <x v="0"/>
    <x v="2"/>
    <s v="Oceania"/>
    <x v="0"/>
    <x v="17"/>
    <s v="kg"/>
    <n v="28765268.063999999"/>
    <s v="JBSPigs"/>
    <x v="0"/>
  </r>
  <r>
    <s v="Meat"/>
    <x v="0"/>
    <x v="2"/>
    <s v="Western Europe"/>
    <x v="0"/>
    <x v="17"/>
    <s v="kg"/>
    <n v="61997838.209999993"/>
    <s v="JBSPigs"/>
    <x v="0"/>
  </r>
  <r>
    <s v="Meat"/>
    <x v="3"/>
    <x v="2"/>
    <s v="North America"/>
    <x v="0"/>
    <x v="17"/>
    <s v="kg"/>
    <n v="354889080"/>
    <s v="TysonPigs"/>
    <x v="0"/>
  </r>
  <r>
    <s v="Meat"/>
    <x v="11"/>
    <x v="2"/>
    <s v="Western Europe"/>
    <x v="0"/>
    <x v="17"/>
    <s v="kg"/>
    <n v="541705500"/>
    <s v="Tönnies GroupPigs"/>
    <x v="0"/>
  </r>
  <r>
    <s v="Meat"/>
    <x v="8"/>
    <x v="2"/>
    <s v="Western Europe"/>
    <x v="0"/>
    <x v="17"/>
    <s v="kg"/>
    <n v="444778278"/>
    <s v="Danish CrownPigs"/>
    <x v="0"/>
  </r>
  <r>
    <s v="Meat"/>
    <x v="8"/>
    <x v="2"/>
    <s v="Eastern Europe"/>
    <x v="0"/>
    <x v="17"/>
    <s v="kg"/>
    <n v="41991489.600000001"/>
    <s v="Danish CrownPigs"/>
    <x v="0"/>
  </r>
  <r>
    <s v="Meat"/>
    <x v="7"/>
    <x v="2"/>
    <s v="Western Europe"/>
    <x v="0"/>
    <x v="17"/>
    <s v="kg"/>
    <n v="366453904.94999999"/>
    <s v="Vion Food GroupPigs"/>
    <x v="0"/>
  </r>
  <r>
    <s v="Meat"/>
    <x v="28"/>
    <x v="2"/>
    <s v="East Asia and Southeast Asia"/>
    <x v="0"/>
    <x v="17"/>
    <s v="kg"/>
    <n v="404562600"/>
    <s v="Muyuan FoodstuffPigs"/>
    <x v="0"/>
  </r>
  <r>
    <s v="Meat"/>
    <x v="13"/>
    <x v="2"/>
    <s v="Latin America and the Caribbean"/>
    <x v="0"/>
    <x v="17"/>
    <s v="kg"/>
    <n v="374135112"/>
    <s v="BRFPigs"/>
    <x v="0"/>
  </r>
  <r>
    <s v="Meat"/>
    <x v="29"/>
    <x v="2"/>
    <s v="Western Europe"/>
    <x v="0"/>
    <x v="17"/>
    <s v="kg"/>
    <n v="258999999.99999997"/>
    <s v="Grupo VallPigs"/>
    <x v="0"/>
  </r>
  <r>
    <s v="Meat"/>
    <x v="30"/>
    <x v="2"/>
    <s v="East Asia and Southeast Asia"/>
    <x v="0"/>
    <x v="17"/>
    <s v="kg"/>
    <n v="257809500"/>
    <s v="Zhengbang GroupPigs"/>
    <x v="0"/>
  </r>
  <r>
    <s v="Meat"/>
    <x v="5"/>
    <x v="2"/>
    <s v="Western Europe"/>
    <x v="0"/>
    <x v="17"/>
    <s v="kg"/>
    <n v="255230769.23076928"/>
    <s v="BigardPigs"/>
    <x v="0"/>
  </r>
  <r>
    <s v="Meat"/>
    <x v="27"/>
    <x v="2"/>
    <s v="Latin America and the Caribbean"/>
    <x v="0"/>
    <x v="17"/>
    <s v="kg"/>
    <n v="283331250"/>
    <s v="Aurora AlimentosPigs"/>
    <x v="0"/>
  </r>
  <r>
    <s v="Meat"/>
    <x v="17"/>
    <x v="2"/>
    <s v="North America"/>
    <x v="0"/>
    <x v="17"/>
    <s v="kg"/>
    <n v="65550000"/>
    <s v="Charoen PokphandPigs"/>
    <x v="0"/>
  </r>
  <r>
    <s v="Meat"/>
    <x v="17"/>
    <x v="2"/>
    <s v="Russian Federation"/>
    <x v="0"/>
    <x v="17"/>
    <s v="kg"/>
    <n v="100750500"/>
    <s v="Charoen PokphandPigs"/>
    <x v="0"/>
  </r>
  <r>
    <s v="Meat"/>
    <x v="17"/>
    <x v="2"/>
    <s v="East Asia and Southeast Asia"/>
    <x v="0"/>
    <x v="17"/>
    <s v="kg"/>
    <n v="34476300"/>
    <s v="Charoen PokphandPigs"/>
    <x v="0"/>
  </r>
  <r>
    <s v="Meat"/>
    <x v="10"/>
    <x v="2"/>
    <s v="Western Europe"/>
    <x v="0"/>
    <x v="17"/>
    <s v="kg"/>
    <n v="200970000"/>
    <s v="WestfleischPigs"/>
    <x v="0"/>
  </r>
  <r>
    <s v="Meat"/>
    <x v="31"/>
    <x v="2"/>
    <s v="Western Europe"/>
    <x v="0"/>
    <x v="17"/>
    <s v="kg"/>
    <n v="194880000"/>
    <s v="Grupo JorgesPigs"/>
    <x v="0"/>
  </r>
  <r>
    <s v="Meat"/>
    <x v="32"/>
    <x v="2"/>
    <s v="North America"/>
    <x v="0"/>
    <x v="17"/>
    <s v="kg"/>
    <n v="103500000"/>
    <s v="SeaboardPigs"/>
    <x v="1"/>
  </r>
  <r>
    <s v="Meat"/>
    <x v="33"/>
    <x v="2"/>
    <s v="East Asia and Southeast Asia"/>
    <x v="0"/>
    <x v="17"/>
    <s v="kg"/>
    <n v="158652000"/>
    <s v="COFCO GroupPigs"/>
    <x v="1"/>
  </r>
  <r>
    <s v="Meat"/>
    <x v="34"/>
    <x v="2"/>
    <s v="North America"/>
    <x v="0"/>
    <x v="17"/>
    <s v="kg"/>
    <n v="89700000"/>
    <s v="Triumph FoodsPigs"/>
    <x v="1"/>
  </r>
  <r>
    <s v="Meat"/>
    <x v="35"/>
    <x v="2"/>
    <s v="Western Europe"/>
    <x v="0"/>
    <x v="17"/>
    <s v="kg"/>
    <n v="130934999.99999999"/>
    <s v="Cooperl Arc AtlantiquePigs"/>
    <x v="1"/>
  </r>
  <r>
    <s v="Meat"/>
    <x v="21"/>
    <x v="2"/>
    <s v="East Asia and Southeast Asia"/>
    <x v="0"/>
    <x v="17"/>
    <s v="kg"/>
    <n v="120819600"/>
    <s v="New Hope GroupPigs"/>
    <x v="0"/>
  </r>
  <r>
    <s v="Meat"/>
    <x v="14"/>
    <x v="2"/>
    <s v="East Asia and Southeast Asia"/>
    <x v="0"/>
    <x v="17"/>
    <s v="kg"/>
    <n v="117158400"/>
    <s v="Wen's Food GroupPigs"/>
    <x v="0"/>
  </r>
  <r>
    <s v="Meat"/>
    <x v="36"/>
    <x v="2"/>
    <s v="North America"/>
    <x v="0"/>
    <x v="17"/>
    <s v="kg"/>
    <n v="58346400"/>
    <s v="Clemens Food GroupPigs"/>
    <x v="1"/>
  </r>
  <r>
    <s v="Meat"/>
    <x v="6"/>
    <x v="2"/>
    <s v="Western Europe"/>
    <x v="0"/>
    <x v="17"/>
    <s v="kg"/>
    <n v="21538461.538461536"/>
    <s v="Gruppo CremoniniPigs"/>
    <x v="0"/>
  </r>
  <r>
    <s v="Meat"/>
    <x v="0"/>
    <x v="0"/>
    <s v="Latin America and the Caribbean"/>
    <x v="0"/>
    <x v="18"/>
    <s v="kg"/>
    <n v="493810839.73054159"/>
    <s v="JBSCattle"/>
    <x v="0"/>
  </r>
  <r>
    <s v="Meat"/>
    <x v="0"/>
    <x v="0"/>
    <s v="North America"/>
    <x v="0"/>
    <x v="18"/>
    <s v="kg"/>
    <n v="2251111206.7484946"/>
    <s v="JBSCattle"/>
    <x v="0"/>
  </r>
  <r>
    <s v="Meat"/>
    <x v="0"/>
    <x v="0"/>
    <s v="Oceania"/>
    <x v="0"/>
    <x v="18"/>
    <s v="kg"/>
    <n v="485751959.30776668"/>
    <s v="JBSCattle"/>
    <x v="0"/>
  </r>
  <r>
    <s v="Meat"/>
    <x v="1"/>
    <x v="0"/>
    <s v="Latin America and the Caribbean"/>
    <x v="0"/>
    <x v="18"/>
    <s v="kg"/>
    <n v="203390401.08688891"/>
    <s v="MarfrigCattle"/>
    <x v="0"/>
  </r>
  <r>
    <s v="Meat"/>
    <x v="1"/>
    <x v="0"/>
    <s v="North America"/>
    <x v="0"/>
    <x v="18"/>
    <s v="kg"/>
    <n v="739585206.52528131"/>
    <s v="MarfrigCattle"/>
    <x v="0"/>
  </r>
  <r>
    <s v="Meat"/>
    <x v="2"/>
    <x v="0"/>
    <s v="North America"/>
    <x v="0"/>
    <x v="18"/>
    <s v="kg"/>
    <n v="1758958930.5555553"/>
    <s v="CargillCattle"/>
    <x v="0"/>
  </r>
  <r>
    <s v="Meat"/>
    <x v="2"/>
    <x v="0"/>
    <s v="Oceania"/>
    <x v="0"/>
    <x v="18"/>
    <s v="kg"/>
    <n v="138116874.99999997"/>
    <s v="CargillCattle"/>
    <x v="0"/>
  </r>
  <r>
    <s v="Meat"/>
    <x v="3"/>
    <x v="0"/>
    <s v="North America"/>
    <x v="0"/>
    <x v="18"/>
    <s v="kg"/>
    <n v="1485713634.9740078"/>
    <s v="TysonCattle"/>
    <x v="0"/>
  </r>
  <r>
    <s v="Meat"/>
    <x v="3"/>
    <x v="0"/>
    <s v="Oceania"/>
    <x v="0"/>
    <x v="18"/>
    <s v="kg"/>
    <n v="83756703.79761903"/>
    <s v="TysonCattle"/>
    <x v="0"/>
  </r>
  <r>
    <s v="Meat"/>
    <x v="4"/>
    <x v="0"/>
    <s v="Latin America and the Caribbean"/>
    <x v="0"/>
    <x v="18"/>
    <s v="kg"/>
    <n v="207501711.08333331"/>
    <s v="MinervaCattle"/>
    <x v="0"/>
  </r>
  <r>
    <s v="Meat"/>
    <x v="5"/>
    <x v="0"/>
    <s v="Western Europe"/>
    <x v="0"/>
    <x v="18"/>
    <s v="kg"/>
    <n v="357964800.00000012"/>
    <s v="BigardCattle"/>
    <x v="0"/>
  </r>
  <r>
    <s v="Meat"/>
    <x v="6"/>
    <x v="0"/>
    <s v="Western Europe"/>
    <x v="0"/>
    <x v="18"/>
    <s v="kg"/>
    <n v="345544120.00000006"/>
    <s v="Gruppo CremoniniCattle"/>
    <x v="0"/>
  </r>
  <r>
    <s v="Meat"/>
    <x v="7"/>
    <x v="0"/>
    <s v="Western Europe"/>
    <x v="0"/>
    <x v="18"/>
    <s v="kg"/>
    <n v="141934308.79425001"/>
    <s v="Vion Food GroupCattle"/>
    <x v="0"/>
  </r>
  <r>
    <s v="Meat"/>
    <x v="8"/>
    <x v="0"/>
    <s v="Western Europe"/>
    <x v="0"/>
    <x v="18"/>
    <s v="kg"/>
    <n v="141246796.50000003"/>
    <s v="Danish CrownCattle"/>
    <x v="0"/>
  </r>
  <r>
    <s v="Meat"/>
    <x v="9"/>
    <x v="0"/>
    <s v="Oceania"/>
    <x v="0"/>
    <x v="18"/>
    <s v="kg"/>
    <n v="138116874.99999997"/>
    <s v="Teys Cattle"/>
    <x v="0"/>
  </r>
  <r>
    <s v="Meat"/>
    <x v="10"/>
    <x v="0"/>
    <s v="Western Europe"/>
    <x v="0"/>
    <x v="18"/>
    <s v="kg"/>
    <n v="70586325.600000009"/>
    <s v="WestfleischCattle"/>
    <x v="0"/>
  </r>
  <r>
    <s v="Meat"/>
    <x v="11"/>
    <x v="0"/>
    <s v="Western Europe"/>
    <x v="0"/>
    <x v="18"/>
    <s v="kg"/>
    <n v="67472223.000000015"/>
    <s v="Tönnies GroupCattle"/>
    <x v="0"/>
  </r>
  <r>
    <s v="Meat"/>
    <x v="12"/>
    <x v="0"/>
    <s v="Oceania"/>
    <x v="0"/>
    <x v="18"/>
    <s v="kg"/>
    <n v="62034549.860833317"/>
    <s v="NH FoodsCattle"/>
    <x v="1"/>
  </r>
  <r>
    <s v="Meat"/>
    <x v="0"/>
    <x v="1"/>
    <s v="North America"/>
    <x v="0"/>
    <x v="18"/>
    <s v="kg"/>
    <n v="1865453904.5494153"/>
    <s v="JBSChicken"/>
    <x v="0"/>
  </r>
  <r>
    <s v="Meat"/>
    <x v="0"/>
    <x v="1"/>
    <s v="Latin America and the Caribbean"/>
    <x v="0"/>
    <x v="18"/>
    <s v="kg"/>
    <n v="1227886463.2320001"/>
    <s v="JBSChicken"/>
    <x v="0"/>
  </r>
  <r>
    <s v="Meat"/>
    <x v="0"/>
    <x v="1"/>
    <s v="Western Europe"/>
    <x v="0"/>
    <x v="18"/>
    <s v="kg"/>
    <n v="295467362.28627694"/>
    <s v="JBSChicken"/>
    <x v="0"/>
  </r>
  <r>
    <s v="Meat"/>
    <x v="3"/>
    <x v="1"/>
    <s v="North America"/>
    <x v="0"/>
    <x v="18"/>
    <s v="kg"/>
    <n v="1793841732.4645159"/>
    <s v="TysonChicken"/>
    <x v="0"/>
  </r>
  <r>
    <s v="Meat"/>
    <x v="3"/>
    <x v="1"/>
    <s v="East Asia and Southeast Asia"/>
    <x v="0"/>
    <x v="18"/>
    <s v="kg"/>
    <n v="141738623.41935486"/>
    <s v="TysonChicken"/>
    <x v="0"/>
  </r>
  <r>
    <s v="Meat"/>
    <x v="13"/>
    <x v="1"/>
    <s v="Latin America and the Caribbean"/>
    <x v="0"/>
    <x v="18"/>
    <s v="kg"/>
    <n v="1401663870.4640005"/>
    <s v="BRFChicken"/>
    <x v="0"/>
  </r>
  <r>
    <s v="Meat"/>
    <x v="14"/>
    <x v="1"/>
    <s v="East Asia and Southeast Asia"/>
    <x v="0"/>
    <x v="18"/>
    <s v="kg"/>
    <n v="802900917.00000012"/>
    <s v="Wen's Food GroupChicken"/>
    <x v="0"/>
  </r>
  <r>
    <s v="Meat"/>
    <x v="2"/>
    <x v="1"/>
    <s v="North America"/>
    <x v="0"/>
    <x v="18"/>
    <s v="kg"/>
    <n v="554288155.19999993"/>
    <s v="CargillChicken"/>
    <x v="0"/>
  </r>
  <r>
    <s v="Meat"/>
    <x v="2"/>
    <x v="1"/>
    <s v="Latin America and the Caribbean"/>
    <x v="0"/>
    <x v="18"/>
    <s v="kg"/>
    <n v="233879360"/>
    <s v="CargillChicken"/>
    <x v="0"/>
  </r>
  <r>
    <s v="Meat"/>
    <x v="2"/>
    <x v="1"/>
    <s v="East Asia and Southeast Asia"/>
    <x v="0"/>
    <x v="18"/>
    <s v="kg"/>
    <n v="122165820.00000001"/>
    <s v="CargillChicken"/>
    <x v="0"/>
  </r>
  <r>
    <s v="Meat"/>
    <x v="2"/>
    <x v="1"/>
    <s v="Western Europe"/>
    <x v="0"/>
    <x v="18"/>
    <s v="kg"/>
    <n v="107903232"/>
    <s v="CargillChicken"/>
    <x v="0"/>
  </r>
  <r>
    <s v="Meat"/>
    <x v="15"/>
    <x v="1"/>
    <s v="East Asia and Southeast Asia"/>
    <x v="0"/>
    <x v="18"/>
    <s v="kg"/>
    <n v="665803719.00000012"/>
    <s v="JapfaChicken"/>
    <x v="0"/>
  </r>
  <r>
    <s v="Meat"/>
    <x v="16"/>
    <x v="1"/>
    <s v="East Asia and Southeast Asia"/>
    <x v="0"/>
    <x v="18"/>
    <s v="kg"/>
    <n v="549746190.00000012"/>
    <s v="Wellhope AgritechChicken"/>
    <x v="0"/>
  </r>
  <r>
    <s v="Meat"/>
    <x v="17"/>
    <x v="1"/>
    <s v="East Asia and Southeast Asia"/>
    <x v="0"/>
    <x v="18"/>
    <s v="kg"/>
    <n v="464908815.00000006"/>
    <s v="Charoen PokphandChicken"/>
    <x v="0"/>
  </r>
  <r>
    <s v="Meat"/>
    <x v="17"/>
    <x v="1"/>
    <s v="Russian Federation"/>
    <x v="0"/>
    <x v="18"/>
    <s v="kg"/>
    <n v="44752400"/>
    <s v="Charoen PokphandChicken"/>
    <x v="0"/>
  </r>
  <r>
    <s v="Meat"/>
    <x v="18"/>
    <x v="1"/>
    <s v="East Asia and Southeast Asia"/>
    <x v="0"/>
    <x v="18"/>
    <s v="kg"/>
    <n v="461515320.00000006"/>
    <s v="Fuijan Sunner DevelopmentChicken"/>
    <x v="0"/>
  </r>
  <r>
    <s v="Meat"/>
    <x v="19"/>
    <x v="1"/>
    <s v="North America"/>
    <x v="0"/>
    <x v="18"/>
    <s v="kg"/>
    <n v="693377640"/>
    <s v="Koch FoodsChicken"/>
    <x v="0"/>
  </r>
  <r>
    <s v="Meat"/>
    <x v="20"/>
    <x v="1"/>
    <s v="Near East and North Africa"/>
    <x v="0"/>
    <x v="18"/>
    <s v="kg"/>
    <n v="472912116.60000002"/>
    <s v="Arab Company for Livestock Development (ACOLID)Chicken"/>
    <x v="0"/>
  </r>
  <r>
    <s v="Meat"/>
    <x v="21"/>
    <x v="1"/>
    <s v="East Asia and Southeast Asia"/>
    <x v="0"/>
    <x v="18"/>
    <s v="kg"/>
    <n v="446434628.22000003"/>
    <s v="New Hope GroupChicken"/>
    <x v="0"/>
  </r>
  <r>
    <s v="Meat"/>
    <x v="22"/>
    <x v="1"/>
    <s v="Latin America and the Caribbean"/>
    <x v="0"/>
    <x v="18"/>
    <s v="kg"/>
    <n v="439067200"/>
    <s v="Industrias BachocoChicken"/>
    <x v="0"/>
  </r>
  <r>
    <s v="Meat"/>
    <x v="22"/>
    <x v="1"/>
    <s v="North America"/>
    <x v="0"/>
    <x v="18"/>
    <s v="kg"/>
    <n v="139710420"/>
    <s v="Industrias BachocoChicken"/>
    <x v="0"/>
  </r>
  <r>
    <s v="Meat"/>
    <x v="23"/>
    <x v="1"/>
    <s v="North America"/>
    <x v="0"/>
    <x v="18"/>
    <s v="kg"/>
    <n v="636458580"/>
    <s v="Perdue FarmsChicken"/>
    <x v="0"/>
  </r>
  <r>
    <s v="Meat"/>
    <x v="24"/>
    <x v="1"/>
    <s v="North America"/>
    <x v="0"/>
    <x v="18"/>
    <s v="kg"/>
    <n v="554288155.19999993"/>
    <s v="Continental Grain CompanyChicken"/>
    <x v="0"/>
  </r>
  <r>
    <s v="Meat"/>
    <x v="25"/>
    <x v="1"/>
    <s v="Eastern Europe"/>
    <x v="0"/>
    <x v="18"/>
    <s v="kg"/>
    <n v="309181626.82007998"/>
    <s v="MHPChicken"/>
    <x v="1"/>
  </r>
  <r>
    <s v="Meat"/>
    <x v="26"/>
    <x v="1"/>
    <s v="East Asia and Southeast Asia"/>
    <x v="0"/>
    <x v="18"/>
    <s v="kg"/>
    <n v="142074324.00000003"/>
    <s v="WH GroupChicken"/>
    <x v="0"/>
  </r>
  <r>
    <s v="Meat"/>
    <x v="26"/>
    <x v="1"/>
    <s v="Eastern Europe"/>
    <x v="0"/>
    <x v="18"/>
    <s v="kg"/>
    <n v="73808840"/>
    <s v="WH GroupChicken"/>
    <x v="0"/>
  </r>
  <r>
    <s v="Meat"/>
    <x v="27"/>
    <x v="1"/>
    <s v="Latin America and the Caribbean"/>
    <x v="0"/>
    <x v="18"/>
    <s v="kg"/>
    <n v="278916352.00000006"/>
    <s v="Aurora AlimentosChicken"/>
    <x v="0"/>
  </r>
  <r>
    <s v="Meat"/>
    <x v="26"/>
    <x v="2"/>
    <s v="North America"/>
    <x v="0"/>
    <x v="18"/>
    <s v="kg"/>
    <n v="871846607.79386294"/>
    <s v="WH GroupPigs"/>
    <x v="0"/>
  </r>
  <r>
    <s v="Meat"/>
    <x v="26"/>
    <x v="2"/>
    <s v="East Asia and Southeast Asia"/>
    <x v="0"/>
    <x v="18"/>
    <s v="kg"/>
    <n v="245702673.20453286"/>
    <s v="WH GroupPigs"/>
    <x v="0"/>
  </r>
  <r>
    <s v="Meat"/>
    <x v="26"/>
    <x v="2"/>
    <s v="Eastern Europe"/>
    <x v="0"/>
    <x v="18"/>
    <s v="kg"/>
    <n v="103487244.6004317"/>
    <s v="WH GroupPigs"/>
    <x v="0"/>
  </r>
  <r>
    <s v="Meat"/>
    <x v="0"/>
    <x v="2"/>
    <s v="North America"/>
    <x v="0"/>
    <x v="18"/>
    <s v="kg"/>
    <n v="787276310.4000001"/>
    <s v="JBSPigs"/>
    <x v="0"/>
  </r>
  <r>
    <s v="Meat"/>
    <x v="0"/>
    <x v="2"/>
    <s v="Latin America and the Caribbean"/>
    <x v="0"/>
    <x v="18"/>
    <s v="kg"/>
    <n v="98822131.200000003"/>
    <s v="JBSPigs"/>
    <x v="0"/>
  </r>
  <r>
    <s v="Meat"/>
    <x v="0"/>
    <x v="2"/>
    <s v="Oceania"/>
    <x v="0"/>
    <x v="18"/>
    <s v="kg"/>
    <n v="59222610.719999991"/>
    <s v="JBSPigs"/>
    <x v="0"/>
  </r>
  <r>
    <s v="Meat"/>
    <x v="0"/>
    <x v="2"/>
    <s v="Western Europe"/>
    <x v="0"/>
    <x v="18"/>
    <s v="kg"/>
    <n v="47826903.762000002"/>
    <s v="JBSPigs"/>
    <x v="0"/>
  </r>
  <r>
    <s v="Meat"/>
    <x v="3"/>
    <x v="2"/>
    <s v="North America"/>
    <x v="0"/>
    <x v="18"/>
    <s v="kg"/>
    <n v="603311436"/>
    <s v="TysonPigs"/>
    <x v="0"/>
  </r>
  <r>
    <s v="Meat"/>
    <x v="11"/>
    <x v="2"/>
    <s v="Western Europe"/>
    <x v="0"/>
    <x v="18"/>
    <s v="kg"/>
    <n v="417887100"/>
    <s v="Tönnies GroupPigs"/>
    <x v="0"/>
  </r>
  <r>
    <s v="Meat"/>
    <x v="8"/>
    <x v="2"/>
    <s v="Western Europe"/>
    <x v="0"/>
    <x v="18"/>
    <s v="kg"/>
    <n v="343114671.60000002"/>
    <s v="Danish CrownPigs"/>
    <x v="0"/>
  </r>
  <r>
    <s v="Meat"/>
    <x v="8"/>
    <x v="2"/>
    <s v="Eastern Europe"/>
    <x v="0"/>
    <x v="18"/>
    <s v="kg"/>
    <n v="20995744.800000001"/>
    <s v="Danish CrownPigs"/>
    <x v="0"/>
  </r>
  <r>
    <s v="Meat"/>
    <x v="7"/>
    <x v="2"/>
    <s v="Western Europe"/>
    <x v="0"/>
    <x v="18"/>
    <s v="kg"/>
    <n v="282693012.39000005"/>
    <s v="Vion Food GroupPigs"/>
    <x v="0"/>
  </r>
  <r>
    <s v="Meat"/>
    <x v="28"/>
    <x v="2"/>
    <s v="East Asia and Southeast Asia"/>
    <x v="0"/>
    <x v="18"/>
    <s v="kg"/>
    <n v="247232700"/>
    <s v="Muyuan FoodstuffPigs"/>
    <x v="0"/>
  </r>
  <r>
    <s v="Meat"/>
    <x v="13"/>
    <x v="2"/>
    <s v="Latin America and the Caribbean"/>
    <x v="0"/>
    <x v="18"/>
    <s v="kg"/>
    <n v="108083476.8"/>
    <s v="BRFPigs"/>
    <x v="0"/>
  </r>
  <r>
    <s v="Meat"/>
    <x v="29"/>
    <x v="2"/>
    <s v="Western Europe"/>
    <x v="0"/>
    <x v="18"/>
    <s v="kg"/>
    <n v="199800000"/>
    <s v="Grupo VallPigs"/>
    <x v="0"/>
  </r>
  <r>
    <s v="Meat"/>
    <x v="30"/>
    <x v="2"/>
    <s v="East Asia and Southeast Asia"/>
    <x v="0"/>
    <x v="18"/>
    <s v="kg"/>
    <n v="157550250"/>
    <s v="Zhengbang GroupPigs"/>
    <x v="0"/>
  </r>
  <r>
    <s v="Meat"/>
    <x v="5"/>
    <x v="2"/>
    <s v="Western Europe"/>
    <x v="0"/>
    <x v="18"/>
    <s v="kg"/>
    <n v="196892307.69230774"/>
    <s v="BigardPigs"/>
    <x v="0"/>
  </r>
  <r>
    <s v="Meat"/>
    <x v="27"/>
    <x v="2"/>
    <s v="Latin America and the Caribbean"/>
    <x v="0"/>
    <x v="18"/>
    <s v="kg"/>
    <n v="81851250"/>
    <s v="Aurora AlimentosPigs"/>
    <x v="0"/>
  </r>
  <r>
    <s v="Meat"/>
    <x v="17"/>
    <x v="2"/>
    <s v="North America"/>
    <x v="0"/>
    <x v="18"/>
    <s v="kg"/>
    <n v="111435000.00000001"/>
    <s v="Charoen PokphandPigs"/>
    <x v="0"/>
  </r>
  <r>
    <s v="Meat"/>
    <x v="17"/>
    <x v="2"/>
    <s v="Russian Federation"/>
    <x v="0"/>
    <x v="18"/>
    <s v="kg"/>
    <n v="43461000"/>
    <s v="Charoen PokphandPigs"/>
    <x v="0"/>
  </r>
  <r>
    <s v="Meat"/>
    <x v="17"/>
    <x v="2"/>
    <s v="East Asia and Southeast Asia"/>
    <x v="0"/>
    <x v="18"/>
    <s v="kg"/>
    <n v="21068850"/>
    <s v="Charoen PokphandPigs"/>
    <x v="0"/>
  </r>
  <r>
    <s v="Meat"/>
    <x v="10"/>
    <x v="2"/>
    <s v="Western Europe"/>
    <x v="0"/>
    <x v="18"/>
    <s v="kg"/>
    <n v="155034000"/>
    <s v="WestfleischPigs"/>
    <x v="0"/>
  </r>
  <r>
    <s v="Meat"/>
    <x v="31"/>
    <x v="2"/>
    <s v="Western Europe"/>
    <x v="0"/>
    <x v="18"/>
    <s v="kg"/>
    <n v="150336000"/>
    <s v="Grupo JorgesPigs"/>
    <x v="0"/>
  </r>
  <r>
    <s v="Meat"/>
    <x v="32"/>
    <x v="2"/>
    <s v="North America"/>
    <x v="0"/>
    <x v="18"/>
    <s v="kg"/>
    <n v="175950000"/>
    <s v="SeaboardPigs"/>
    <x v="1"/>
  </r>
  <r>
    <s v="Meat"/>
    <x v="33"/>
    <x v="2"/>
    <s v="East Asia and Southeast Asia"/>
    <x v="0"/>
    <x v="18"/>
    <s v="kg"/>
    <n v="96954000"/>
    <s v="COFCO GroupPigs"/>
    <x v="1"/>
  </r>
  <r>
    <s v="Meat"/>
    <x v="34"/>
    <x v="2"/>
    <s v="North America"/>
    <x v="0"/>
    <x v="18"/>
    <s v="kg"/>
    <n v="152490000"/>
    <s v="Triumph FoodsPigs"/>
    <x v="1"/>
  </r>
  <r>
    <s v="Meat"/>
    <x v="35"/>
    <x v="2"/>
    <s v="Western Europe"/>
    <x v="0"/>
    <x v="18"/>
    <s v="kg"/>
    <n v="101007000"/>
    <s v="Cooperl Arc AtlantiquePigs"/>
    <x v="1"/>
  </r>
  <r>
    <s v="Meat"/>
    <x v="21"/>
    <x v="2"/>
    <s v="East Asia and Southeast Asia"/>
    <x v="0"/>
    <x v="18"/>
    <s v="kg"/>
    <n v="73834200"/>
    <s v="New Hope GroupPigs"/>
    <x v="0"/>
  </r>
  <r>
    <s v="Meat"/>
    <x v="14"/>
    <x v="2"/>
    <s v="East Asia and Southeast Asia"/>
    <x v="0"/>
    <x v="18"/>
    <s v="kg"/>
    <n v="71596800"/>
    <s v="Wen's Food GroupPigs"/>
    <x v="0"/>
  </r>
  <r>
    <s v="Meat"/>
    <x v="36"/>
    <x v="2"/>
    <s v="North America"/>
    <x v="0"/>
    <x v="18"/>
    <s v="kg"/>
    <n v="99188880"/>
    <s v="Clemens Food GroupPigs"/>
    <x v="1"/>
  </r>
  <r>
    <s v="Meat"/>
    <x v="6"/>
    <x v="2"/>
    <s v="Western Europe"/>
    <x v="0"/>
    <x v="18"/>
    <s v="kg"/>
    <n v="16615384.615384616"/>
    <s v="Gruppo CremoniniPigs"/>
    <x v="0"/>
  </r>
  <r>
    <s v="Meat"/>
    <x v="0"/>
    <x v="0"/>
    <s v="Latin America and the Caribbean"/>
    <x v="0"/>
    <x v="19"/>
    <s v="kg"/>
    <n v="2491500145.9131875"/>
    <s v="JBSCattle"/>
    <x v="0"/>
  </r>
  <r>
    <s v="Meat"/>
    <x v="0"/>
    <x v="0"/>
    <s v="North America"/>
    <x v="0"/>
    <x v="19"/>
    <s v="kg"/>
    <n v="4724162955.0074043"/>
    <s v="JBSCattle"/>
    <x v="0"/>
  </r>
  <r>
    <s v="Meat"/>
    <x v="0"/>
    <x v="0"/>
    <s v="Oceania"/>
    <x v="0"/>
    <x v="19"/>
    <s v="kg"/>
    <n v="813225190.30176675"/>
    <s v="JBSCattle"/>
    <x v="0"/>
  </r>
  <r>
    <s v="Meat"/>
    <x v="1"/>
    <x v="0"/>
    <s v="Latin America and the Caribbean"/>
    <x v="0"/>
    <x v="19"/>
    <s v="kg"/>
    <n v="1026197023.6656668"/>
    <s v="MarfrigCattle"/>
    <x v="0"/>
  </r>
  <r>
    <s v="Meat"/>
    <x v="1"/>
    <x v="0"/>
    <s v="North America"/>
    <x v="0"/>
    <x v="19"/>
    <s v="kg"/>
    <n v="1552087264.3981256"/>
    <s v="MarfrigCattle"/>
    <x v="0"/>
  </r>
  <r>
    <s v="Meat"/>
    <x v="2"/>
    <x v="0"/>
    <s v="North America"/>
    <x v="0"/>
    <x v="19"/>
    <s v="kg"/>
    <n v="3691336347.2222219"/>
    <s v="CargillCattle"/>
    <x v="0"/>
  </r>
  <r>
    <s v="Meat"/>
    <x v="2"/>
    <x v="0"/>
    <s v="Oceania"/>
    <x v="0"/>
    <x v="19"/>
    <s v="kg"/>
    <n v="231229375"/>
    <s v="CargillCattle"/>
    <x v="0"/>
  </r>
  <r>
    <s v="Meat"/>
    <x v="3"/>
    <x v="0"/>
    <s v="North America"/>
    <x v="0"/>
    <x v="19"/>
    <s v="kg"/>
    <n v="3117906079.0299602"/>
    <s v="TysonCattle"/>
    <x v="0"/>
  </r>
  <r>
    <s v="Meat"/>
    <x v="3"/>
    <x v="0"/>
    <s v="Oceania"/>
    <x v="0"/>
    <x v="19"/>
    <s v="kg"/>
    <n v="140221897.36904761"/>
    <s v="TysonCattle"/>
    <x v="0"/>
  </r>
  <r>
    <s v="Meat"/>
    <x v="4"/>
    <x v="0"/>
    <s v="Latin America and the Caribbean"/>
    <x v="0"/>
    <x v="19"/>
    <s v="kg"/>
    <n v="1046940451.375"/>
    <s v="MinervaCattle"/>
    <x v="0"/>
  </r>
  <r>
    <s v="Meat"/>
    <x v="5"/>
    <x v="0"/>
    <s v="Western Europe"/>
    <x v="0"/>
    <x v="19"/>
    <s v="kg"/>
    <n v="885811200.00000012"/>
    <s v="BigardCattle"/>
    <x v="0"/>
  </r>
  <r>
    <s v="Meat"/>
    <x v="6"/>
    <x v="0"/>
    <s v="Western Europe"/>
    <x v="0"/>
    <x v="19"/>
    <s v="kg"/>
    <n v="855075280"/>
    <s v="Gruppo CremoniniCattle"/>
    <x v="0"/>
  </r>
  <r>
    <s v="Meat"/>
    <x v="7"/>
    <x v="0"/>
    <s v="Western Europe"/>
    <x v="0"/>
    <x v="19"/>
    <s v="kg"/>
    <n v="351227272.60949999"/>
    <s v="Vion Food GroupCattle"/>
    <x v="0"/>
  </r>
  <r>
    <s v="Meat"/>
    <x v="8"/>
    <x v="0"/>
    <s v="Western Europe"/>
    <x v="0"/>
    <x v="19"/>
    <s v="kg"/>
    <n v="349525971"/>
    <s v="Danish CrownCattle"/>
    <x v="0"/>
  </r>
  <r>
    <s v="Meat"/>
    <x v="9"/>
    <x v="0"/>
    <s v="Oceania"/>
    <x v="0"/>
    <x v="19"/>
    <s v="kg"/>
    <n v="231229375"/>
    <s v="Teys Cattle"/>
    <x v="0"/>
  </r>
  <r>
    <s v="Meat"/>
    <x v="10"/>
    <x v="0"/>
    <s v="Western Europe"/>
    <x v="0"/>
    <x v="19"/>
    <s v="kg"/>
    <n v="174671246.40000001"/>
    <s v="WestfleischCattle"/>
    <x v="0"/>
  </r>
  <r>
    <s v="Meat"/>
    <x v="11"/>
    <x v="0"/>
    <s v="Western Europe"/>
    <x v="0"/>
    <x v="19"/>
    <s v="kg"/>
    <n v="166965162"/>
    <s v="Tönnies GroupCattle"/>
    <x v="0"/>
  </r>
  <r>
    <s v="Meat"/>
    <x v="12"/>
    <x v="0"/>
    <s v="Oceania"/>
    <x v="0"/>
    <x v="19"/>
    <s v="kg"/>
    <n v="103855594.71083331"/>
    <s v="NH FoodsCattle"/>
    <x v="1"/>
  </r>
  <r>
    <s v="Meat"/>
    <x v="0"/>
    <x v="1"/>
    <s v="North America"/>
    <x v="0"/>
    <x v="19"/>
    <s v="kg"/>
    <n v="2159999257.8993235"/>
    <s v="JBSChicken"/>
    <x v="0"/>
  </r>
  <r>
    <s v="Meat"/>
    <x v="0"/>
    <x v="1"/>
    <s v="Latin America and the Caribbean"/>
    <x v="0"/>
    <x v="19"/>
    <s v="kg"/>
    <n v="1995315502.7520003"/>
    <s v="JBSChicken"/>
    <x v="0"/>
  </r>
  <r>
    <s v="Meat"/>
    <x v="0"/>
    <x v="1"/>
    <s v="Western Europe"/>
    <x v="0"/>
    <x v="19"/>
    <s v="kg"/>
    <n v="406267623.14363086"/>
    <s v="JBSChicken"/>
    <x v="0"/>
  </r>
  <r>
    <s v="Meat"/>
    <x v="3"/>
    <x v="1"/>
    <s v="North America"/>
    <x v="0"/>
    <x v="19"/>
    <s v="kg"/>
    <n v="2077079900.7483871"/>
    <s v="TysonChicken"/>
    <x v="0"/>
  </r>
  <r>
    <s v="Meat"/>
    <x v="3"/>
    <x v="1"/>
    <s v="East Asia and Southeast Asia"/>
    <x v="0"/>
    <x v="19"/>
    <s v="kg"/>
    <n v="159145121.03225806"/>
    <s v="TysonChicken"/>
    <x v="0"/>
  </r>
  <r>
    <s v="Meat"/>
    <x v="13"/>
    <x v="1"/>
    <s v="Latin America and the Caribbean"/>
    <x v="0"/>
    <x v="19"/>
    <s v="kg"/>
    <n v="2277703789.5040007"/>
    <s v="BRFChicken"/>
    <x v="0"/>
  </r>
  <r>
    <s v="Meat"/>
    <x v="14"/>
    <x v="1"/>
    <s v="East Asia and Southeast Asia"/>
    <x v="0"/>
    <x v="19"/>
    <s v="kg"/>
    <n v="901502784"/>
    <s v="Wen's Food GroupChicken"/>
    <x v="0"/>
  </r>
  <r>
    <s v="Meat"/>
    <x v="2"/>
    <x v="1"/>
    <s v="North America"/>
    <x v="0"/>
    <x v="19"/>
    <s v="kg"/>
    <n v="641807337.60000002"/>
    <s v="CargillChicken"/>
    <x v="0"/>
  </r>
  <r>
    <s v="Meat"/>
    <x v="2"/>
    <x v="1"/>
    <s v="Latin America and the Caribbean"/>
    <x v="0"/>
    <x v="19"/>
    <s v="kg"/>
    <n v="380053960"/>
    <s v="CargillChicken"/>
    <x v="0"/>
  </r>
  <r>
    <s v="Meat"/>
    <x v="2"/>
    <x v="1"/>
    <s v="East Asia and Southeast Asia"/>
    <x v="0"/>
    <x v="19"/>
    <s v="kg"/>
    <n v="137168640"/>
    <s v="CargillChicken"/>
    <x v="0"/>
  </r>
  <r>
    <s v="Meat"/>
    <x v="2"/>
    <x v="1"/>
    <s v="Western Europe"/>
    <x v="0"/>
    <x v="19"/>
    <s v="kg"/>
    <n v="148366944"/>
    <s v="CargillChicken"/>
    <x v="0"/>
  </r>
  <r>
    <s v="Meat"/>
    <x v="15"/>
    <x v="1"/>
    <s v="East Asia and Southeast Asia"/>
    <x v="0"/>
    <x v="19"/>
    <s v="kg"/>
    <n v="747569088"/>
    <s v="JapfaChicken"/>
    <x v="0"/>
  </r>
  <r>
    <s v="Meat"/>
    <x v="16"/>
    <x v="1"/>
    <s v="East Asia and Southeast Asia"/>
    <x v="0"/>
    <x v="19"/>
    <s v="kg"/>
    <n v="617258880"/>
    <s v="Wellhope AgritechChicken"/>
    <x v="0"/>
  </r>
  <r>
    <s v="Meat"/>
    <x v="17"/>
    <x v="1"/>
    <s v="East Asia and Southeast Asia"/>
    <x v="0"/>
    <x v="19"/>
    <s v="kg"/>
    <n v="522002880"/>
    <s v="Charoen PokphandChicken"/>
    <x v="0"/>
  </r>
  <r>
    <s v="Meat"/>
    <x v="17"/>
    <x v="1"/>
    <s v="Russian Federation"/>
    <x v="0"/>
    <x v="19"/>
    <s v="kg"/>
    <n v="67128600"/>
    <s v="Charoen PokphandChicken"/>
    <x v="0"/>
  </r>
  <r>
    <s v="Meat"/>
    <x v="18"/>
    <x v="1"/>
    <s v="East Asia and Southeast Asia"/>
    <x v="0"/>
    <x v="19"/>
    <s v="kg"/>
    <n v="518192640"/>
    <s v="Fuijan Sunner DevelopmentChicken"/>
    <x v="0"/>
  </r>
  <r>
    <s v="Meat"/>
    <x v="19"/>
    <x v="1"/>
    <s v="North America"/>
    <x v="0"/>
    <x v="19"/>
    <s v="kg"/>
    <n v="802858320"/>
    <s v="Koch FoodsChicken"/>
    <x v="0"/>
  </r>
  <r>
    <s v="Meat"/>
    <x v="20"/>
    <x v="1"/>
    <s v="Near East and North Africa"/>
    <x v="0"/>
    <x v="19"/>
    <s v="kg"/>
    <n v="539285747"/>
    <s v="Arab Company for Livestock Development (ACOLID)Chicken"/>
    <x v="0"/>
  </r>
  <r>
    <s v="Meat"/>
    <x v="21"/>
    <x v="1"/>
    <s v="East Asia and Southeast Asia"/>
    <x v="0"/>
    <x v="19"/>
    <s v="kg"/>
    <n v="501259933.44"/>
    <s v="New Hope GroupChicken"/>
    <x v="0"/>
  </r>
  <r>
    <s v="Meat"/>
    <x v="22"/>
    <x v="1"/>
    <s v="Latin America and the Caribbean"/>
    <x v="0"/>
    <x v="19"/>
    <s v="kg"/>
    <n v="713484200"/>
    <s v="Industrias BachocoChicken"/>
    <x v="0"/>
  </r>
  <r>
    <s v="Meat"/>
    <x v="22"/>
    <x v="1"/>
    <s v="North America"/>
    <x v="0"/>
    <x v="19"/>
    <s v="kg"/>
    <n v="161769960"/>
    <s v="Industrias BachocoChicken"/>
    <x v="0"/>
  </r>
  <r>
    <s v="Meat"/>
    <x v="23"/>
    <x v="1"/>
    <s v="North America"/>
    <x v="0"/>
    <x v="19"/>
    <s v="kg"/>
    <n v="736952040"/>
    <s v="Perdue FarmsChicken"/>
    <x v="0"/>
  </r>
  <r>
    <s v="Meat"/>
    <x v="24"/>
    <x v="1"/>
    <s v="North America"/>
    <x v="0"/>
    <x v="19"/>
    <s v="kg"/>
    <n v="641807337.60000002"/>
    <s v="Continental Grain CompanyChicken"/>
    <x v="0"/>
  </r>
  <r>
    <s v="Meat"/>
    <x v="25"/>
    <x v="1"/>
    <s v="Eastern Europe"/>
    <x v="0"/>
    <x v="19"/>
    <s v="kg"/>
    <n v="430165741.66271996"/>
    <s v="MHPChicken"/>
    <x v="1"/>
  </r>
  <r>
    <s v="Meat"/>
    <x v="26"/>
    <x v="1"/>
    <s v="East Asia and Southeast Asia"/>
    <x v="0"/>
    <x v="19"/>
    <s v="kg"/>
    <n v="159522048"/>
    <s v="WH GroupChicken"/>
    <x v="0"/>
  </r>
  <r>
    <s v="Meat"/>
    <x v="26"/>
    <x v="1"/>
    <s v="Eastern Europe"/>
    <x v="0"/>
    <x v="19"/>
    <s v="kg"/>
    <n v="102690560"/>
    <s v="WH GroupChicken"/>
    <x v="0"/>
  </r>
  <r>
    <s v="Meat"/>
    <x v="27"/>
    <x v="1"/>
    <s v="Latin America and the Caribbean"/>
    <x v="0"/>
    <x v="19"/>
    <s v="kg"/>
    <n v="453239072.00000012"/>
    <s v="Aurora AlimentosChicken"/>
    <x v="0"/>
  </r>
  <r>
    <s v="Meat"/>
    <x v="26"/>
    <x v="2"/>
    <s v="North America"/>
    <x v="0"/>
    <x v="19"/>
    <s v="kg"/>
    <n v="1487267742.7071776"/>
    <s v="WH GroupPigs"/>
    <x v="0"/>
  </r>
  <r>
    <s v="Meat"/>
    <x v="26"/>
    <x v="2"/>
    <s v="East Asia and Southeast Asia"/>
    <x v="0"/>
    <x v="19"/>
    <s v="kg"/>
    <n v="502573649.73654449"/>
    <s v="WH GroupPigs"/>
    <x v="0"/>
  </r>
  <r>
    <s v="Meat"/>
    <x v="26"/>
    <x v="2"/>
    <s v="Eastern Europe"/>
    <x v="0"/>
    <x v="19"/>
    <s v="kg"/>
    <n v="288674945.46436208"/>
    <s v="WH GroupPigs"/>
    <x v="0"/>
  </r>
  <r>
    <s v="Meat"/>
    <x v="0"/>
    <x v="2"/>
    <s v="North America"/>
    <x v="0"/>
    <x v="19"/>
    <s v="kg"/>
    <n v="1343000764.8"/>
    <s v="JBSPigs"/>
    <x v="0"/>
  </r>
  <r>
    <s v="Meat"/>
    <x v="0"/>
    <x v="2"/>
    <s v="Latin America and the Caribbean"/>
    <x v="0"/>
    <x v="19"/>
    <s v="kg"/>
    <n v="387686822.40000004"/>
    <s v="JBSPigs"/>
    <x v="0"/>
  </r>
  <r>
    <s v="Meat"/>
    <x v="0"/>
    <x v="2"/>
    <s v="Oceania"/>
    <x v="0"/>
    <x v="19"/>
    <s v="kg"/>
    <n v="72759207.456"/>
    <s v="JBSPigs"/>
    <x v="0"/>
  </r>
  <r>
    <s v="Meat"/>
    <x v="0"/>
    <x v="2"/>
    <s v="Western Europe"/>
    <x v="0"/>
    <x v="19"/>
    <s v="kg"/>
    <n v="102739274.748"/>
    <s v="JBSPigs"/>
    <x v="0"/>
  </r>
  <r>
    <s v="Meat"/>
    <x v="3"/>
    <x v="2"/>
    <s v="North America"/>
    <x v="0"/>
    <x v="19"/>
    <s v="kg"/>
    <n v="1029178331.9999999"/>
    <s v="TysonPigs"/>
    <x v="0"/>
  </r>
  <r>
    <s v="Meat"/>
    <x v="11"/>
    <x v="2"/>
    <s v="Western Europe"/>
    <x v="0"/>
    <x v="19"/>
    <s v="kg"/>
    <n v="897683399.99999988"/>
    <s v="Tönnies GroupPigs"/>
    <x v="0"/>
  </r>
  <r>
    <s v="Meat"/>
    <x v="8"/>
    <x v="2"/>
    <s v="Western Europe"/>
    <x v="0"/>
    <x v="19"/>
    <s v="kg"/>
    <n v="737061146.39999998"/>
    <s v="Danish CrownPigs"/>
    <x v="0"/>
  </r>
  <r>
    <s v="Meat"/>
    <x v="8"/>
    <x v="2"/>
    <s v="Eastern Europe"/>
    <x v="0"/>
    <x v="19"/>
    <s v="kg"/>
    <n v="58567077.600000001"/>
    <s v="Danish CrownPigs"/>
    <x v="0"/>
  </r>
  <r>
    <s v="Meat"/>
    <x v="7"/>
    <x v="2"/>
    <s v="Western Europe"/>
    <x v="0"/>
    <x v="19"/>
    <s v="kg"/>
    <n v="607266471.05999994"/>
    <s v="Vion Food GroupPigs"/>
    <x v="0"/>
  </r>
  <r>
    <s v="Meat"/>
    <x v="28"/>
    <x v="2"/>
    <s v="East Asia and Southeast Asia"/>
    <x v="0"/>
    <x v="19"/>
    <s v="kg"/>
    <n v="505703250"/>
    <s v="Muyuan FoodstuffPigs"/>
    <x v="0"/>
  </r>
  <r>
    <s v="Meat"/>
    <x v="13"/>
    <x v="2"/>
    <s v="Latin America and the Caribbean"/>
    <x v="0"/>
    <x v="19"/>
    <s v="kg"/>
    <n v="424019793.60000002"/>
    <s v="BRFPigs"/>
    <x v="0"/>
  </r>
  <r>
    <s v="Meat"/>
    <x v="29"/>
    <x v="2"/>
    <s v="Western Europe"/>
    <x v="0"/>
    <x v="19"/>
    <s v="kg"/>
    <n v="429200000"/>
    <s v="Grupo VallPigs"/>
    <x v="0"/>
  </r>
  <r>
    <s v="Meat"/>
    <x v="30"/>
    <x v="2"/>
    <s v="East Asia and Southeast Asia"/>
    <x v="0"/>
    <x v="19"/>
    <s v="kg"/>
    <n v="322261875"/>
    <s v="Zhengbang GroupPigs"/>
    <x v="0"/>
  </r>
  <r>
    <s v="Meat"/>
    <x v="5"/>
    <x v="2"/>
    <s v="Western Europe"/>
    <x v="0"/>
    <x v="19"/>
    <s v="kg"/>
    <n v="422953846.1538462"/>
    <s v="BigardPigs"/>
    <x v="0"/>
  </r>
  <r>
    <s v="Meat"/>
    <x v="27"/>
    <x v="2"/>
    <s v="Latin America and the Caribbean"/>
    <x v="0"/>
    <x v="19"/>
    <s v="kg"/>
    <n v="321108750"/>
    <s v="Aurora AlimentosPigs"/>
    <x v="0"/>
  </r>
  <r>
    <s v="Meat"/>
    <x v="17"/>
    <x v="2"/>
    <s v="North America"/>
    <x v="0"/>
    <x v="19"/>
    <s v="kg"/>
    <n v="190095000"/>
    <s v="Charoen PokphandPigs"/>
    <x v="0"/>
  </r>
  <r>
    <s v="Meat"/>
    <x v="17"/>
    <x v="2"/>
    <s v="Russian Federation"/>
    <x v="0"/>
    <x v="19"/>
    <s v="kg"/>
    <n v="112603499.99999999"/>
    <s v="Charoen PokphandPigs"/>
    <x v="0"/>
  </r>
  <r>
    <s v="Meat"/>
    <x v="17"/>
    <x v="2"/>
    <s v="East Asia and Southeast Asia"/>
    <x v="0"/>
    <x v="19"/>
    <s v="kg"/>
    <n v="43095375"/>
    <s v="Charoen PokphandPigs"/>
    <x v="0"/>
  </r>
  <r>
    <s v="Meat"/>
    <x v="10"/>
    <x v="2"/>
    <s v="Western Europe"/>
    <x v="0"/>
    <x v="19"/>
    <s v="kg"/>
    <n v="333036000"/>
    <s v="WestfleischPigs"/>
    <x v="0"/>
  </r>
  <r>
    <s v="Meat"/>
    <x v="31"/>
    <x v="2"/>
    <s v="Western Europe"/>
    <x v="0"/>
    <x v="19"/>
    <s v="kg"/>
    <n v="322944000"/>
    <s v="Grupo JorgesPigs"/>
    <x v="0"/>
  </r>
  <r>
    <s v="Meat"/>
    <x v="32"/>
    <x v="2"/>
    <s v="North America"/>
    <x v="0"/>
    <x v="19"/>
    <s v="kg"/>
    <n v="300150000"/>
    <s v="SeaboardPigs"/>
    <x v="1"/>
  </r>
  <r>
    <s v="Meat"/>
    <x v="33"/>
    <x v="2"/>
    <s v="East Asia and Southeast Asia"/>
    <x v="0"/>
    <x v="19"/>
    <s v="kg"/>
    <n v="198315000"/>
    <s v="COFCO GroupPigs"/>
    <x v="1"/>
  </r>
  <r>
    <s v="Meat"/>
    <x v="34"/>
    <x v="2"/>
    <s v="North America"/>
    <x v="0"/>
    <x v="19"/>
    <s v="kg"/>
    <n v="260129999.99999997"/>
    <s v="Triumph FoodsPigs"/>
    <x v="1"/>
  </r>
  <r>
    <s v="Meat"/>
    <x v="35"/>
    <x v="2"/>
    <s v="Western Europe"/>
    <x v="0"/>
    <x v="19"/>
    <s v="kg"/>
    <n v="216977999.99999997"/>
    <s v="Cooperl Arc AtlantiquePigs"/>
    <x v="1"/>
  </r>
  <r>
    <s v="Meat"/>
    <x v="21"/>
    <x v="2"/>
    <s v="East Asia and Southeast Asia"/>
    <x v="0"/>
    <x v="19"/>
    <s v="kg"/>
    <n v="151024500"/>
    <s v="New Hope GroupPigs"/>
    <x v="0"/>
  </r>
  <r>
    <s v="Meat"/>
    <x v="14"/>
    <x v="2"/>
    <s v="East Asia and Southeast Asia"/>
    <x v="0"/>
    <x v="19"/>
    <s v="kg"/>
    <n v="146448000"/>
    <s v="Wen's Food GroupPigs"/>
    <x v="0"/>
  </r>
  <r>
    <s v="Meat"/>
    <x v="36"/>
    <x v="2"/>
    <s v="North America"/>
    <x v="0"/>
    <x v="19"/>
    <s v="kg"/>
    <n v="169204560"/>
    <s v="Clemens Food GroupPigs"/>
    <x v="1"/>
  </r>
  <r>
    <s v="Meat"/>
    <x v="6"/>
    <x v="2"/>
    <s v="Western Europe"/>
    <x v="0"/>
    <x v="19"/>
    <s v="kg"/>
    <n v="35692307.692307688"/>
    <s v="Gruppo CremoniniPigs"/>
    <x v="0"/>
  </r>
  <r>
    <s v="Meat"/>
    <x v="0"/>
    <x v="0"/>
    <s v="Latin America and the Caribbean"/>
    <x v="1"/>
    <x v="0"/>
    <s v="Number"/>
    <n v="9218836.9000000004"/>
    <s v="JBSCattle"/>
    <x v="0"/>
  </r>
  <r>
    <s v="Meat"/>
    <x v="0"/>
    <x v="0"/>
    <s v="North America"/>
    <x v="1"/>
    <x v="0"/>
    <s v="Number"/>
    <n v="8958582.3599999994"/>
    <s v="JBSCattle"/>
    <x v="0"/>
  </r>
  <r>
    <s v="Meat"/>
    <x v="0"/>
    <x v="0"/>
    <s v="Oceania"/>
    <x v="1"/>
    <x v="0"/>
    <s v="Number"/>
    <n v="2637722.3600000003"/>
    <s v="JBSCattle"/>
    <x v="0"/>
  </r>
  <r>
    <s v="Meat"/>
    <x v="1"/>
    <x v="0"/>
    <s v="Latin America and the Caribbean"/>
    <x v="1"/>
    <x v="0"/>
    <s v="Number"/>
    <n v="3797046.9333333336"/>
    <s v="MarfrigCattle"/>
    <x v="0"/>
  </r>
  <r>
    <s v="Meat"/>
    <x v="1"/>
    <x v="0"/>
    <s v="North America"/>
    <x v="1"/>
    <x v="0"/>
    <s v="Number"/>
    <n v="2943273.0666666664"/>
    <s v="MarfrigCattle"/>
    <x v="0"/>
  </r>
  <r>
    <s v="Meat"/>
    <x v="2"/>
    <x v="0"/>
    <s v="North America"/>
    <x v="1"/>
    <x v="0"/>
    <s v="Number"/>
    <n v="7000000"/>
    <s v="CargillCattle"/>
    <x v="0"/>
  </r>
  <r>
    <s v="Meat"/>
    <x v="2"/>
    <x v="0"/>
    <s v="Oceania"/>
    <x v="1"/>
    <x v="0"/>
    <s v="Number"/>
    <n v="750000"/>
    <s v="CargillCattle"/>
    <x v="0"/>
  </r>
  <r>
    <s v="Meat"/>
    <x v="3"/>
    <x v="0"/>
    <s v="North America"/>
    <x v="1"/>
    <x v="0"/>
    <s v="Number"/>
    <n v="5912585.7142857146"/>
    <s v="TysonCattle"/>
    <x v="0"/>
  </r>
  <r>
    <s v="Meat"/>
    <x v="3"/>
    <x v="0"/>
    <s v="Oceania"/>
    <x v="1"/>
    <x v="0"/>
    <s v="Number"/>
    <n v="454814.28571428568"/>
    <s v="TysonCattle"/>
    <x v="0"/>
  </r>
  <r>
    <s v="Meat"/>
    <x v="4"/>
    <x v="0"/>
    <s v="Latin America and the Caribbean"/>
    <x v="1"/>
    <x v="0"/>
    <s v="Number"/>
    <n v="3873800"/>
    <s v="MinervaCattle"/>
    <x v="0"/>
  </r>
  <r>
    <s v="Meat"/>
    <x v="5"/>
    <x v="0"/>
    <s v="Western Europe"/>
    <x v="1"/>
    <x v="0"/>
    <s v="Number"/>
    <n v="1931153.0198137981"/>
    <s v="BigardCattle"/>
    <x v="0"/>
  </r>
  <r>
    <s v="Meat"/>
    <x v="6"/>
    <x v="0"/>
    <s v="Western Europe"/>
    <x v="1"/>
    <x v="0"/>
    <s v="Number"/>
    <n v="1864145.7786265616"/>
    <s v="Gruppo CremoniniCattle"/>
    <x v="0"/>
  </r>
  <r>
    <s v="Meat"/>
    <x v="7"/>
    <x v="0"/>
    <s v="Western Europe"/>
    <x v="1"/>
    <x v="0"/>
    <s v="Number"/>
    <n v="765709"/>
    <s v="Vion Food GroupCattle"/>
    <x v="0"/>
  </r>
  <r>
    <s v="Meat"/>
    <x v="8"/>
    <x v="0"/>
    <s v="Western Europe"/>
    <x v="1"/>
    <x v="0"/>
    <s v="Number"/>
    <n v="762000"/>
    <s v="Danish CrownCattle"/>
    <x v="0"/>
  </r>
  <r>
    <s v="Meat"/>
    <x v="9"/>
    <x v="0"/>
    <s v="Oceania"/>
    <x v="1"/>
    <x v="0"/>
    <s v="Number"/>
    <n v="750000"/>
    <s v="Teys Cattle"/>
    <x v="0"/>
  </r>
  <r>
    <s v="Meat"/>
    <x v="10"/>
    <x v="0"/>
    <s v="Western Europe"/>
    <x v="1"/>
    <x v="0"/>
    <s v="Number"/>
    <n v="380800"/>
    <s v="WestfleischCattle"/>
    <x v="0"/>
  </r>
  <r>
    <s v="Meat"/>
    <x v="11"/>
    <x v="0"/>
    <s v="Western Europe"/>
    <x v="1"/>
    <x v="0"/>
    <s v="Number"/>
    <n v="364000"/>
    <s v="Tönnies GroupCattle"/>
    <x v="0"/>
  </r>
  <r>
    <s v="Meat"/>
    <x v="12"/>
    <x v="0"/>
    <s v="Oceania"/>
    <x v="1"/>
    <x v="0"/>
    <s v="Number"/>
    <n v="336859"/>
    <s v="NH FoodsCattle"/>
    <x v="1"/>
  </r>
  <r>
    <s v="Meat"/>
    <x v="0"/>
    <x v="1"/>
    <s v="North America"/>
    <x v="1"/>
    <x v="0"/>
    <s v="Number"/>
    <n v="1802559015.3846154"/>
    <s v="JBSChicken"/>
    <x v="0"/>
  </r>
  <r>
    <s v="Meat"/>
    <x v="0"/>
    <x v="1"/>
    <s v="Latin America and the Caribbean"/>
    <x v="1"/>
    <x v="0"/>
    <s v="Number"/>
    <n v="1412272800"/>
    <s v="JBSChicken"/>
    <x v="0"/>
  </r>
  <r>
    <s v="Meat"/>
    <x v="0"/>
    <x v="1"/>
    <s v="Western Europe"/>
    <x v="1"/>
    <x v="0"/>
    <s v="Number"/>
    <n v="394309784.61538464"/>
    <s v="JBSChicken"/>
    <x v="0"/>
  </r>
  <r>
    <s v="Meat"/>
    <x v="3"/>
    <x v="1"/>
    <s v="North America"/>
    <x v="1"/>
    <x v="0"/>
    <s v="Number"/>
    <n v="1733361290.3225806"/>
    <s v="TysonChicken"/>
    <x v="0"/>
  </r>
  <r>
    <s v="Meat"/>
    <x v="3"/>
    <x v="1"/>
    <s v="East Asia and Southeast Asia"/>
    <x v="1"/>
    <x v="0"/>
    <s v="Number"/>
    <n v="208838709.67741936"/>
    <s v="TysonChicken"/>
    <x v="0"/>
  </r>
  <r>
    <s v="Meat"/>
    <x v="13"/>
    <x v="1"/>
    <s v="Latin America and the Caribbean"/>
    <x v="1"/>
    <x v="0"/>
    <s v="Number"/>
    <n v="1612145600"/>
    <s v="BRFChicken"/>
    <x v="0"/>
  </r>
  <r>
    <s v="Meat"/>
    <x v="14"/>
    <x v="1"/>
    <s v="East Asia and Southeast Asia"/>
    <x v="1"/>
    <x v="0"/>
    <s v="Number"/>
    <n v="1183000000"/>
    <s v="Wen's Food GroupChicken"/>
    <x v="0"/>
  </r>
  <r>
    <s v="Meat"/>
    <x v="2"/>
    <x v="1"/>
    <s v="North America"/>
    <x v="1"/>
    <x v="0"/>
    <s v="Number"/>
    <n v="535600000"/>
    <s v="CargillChicken"/>
    <x v="0"/>
  </r>
  <r>
    <s v="Meat"/>
    <x v="2"/>
    <x v="1"/>
    <s v="Latin America and the Caribbean"/>
    <x v="1"/>
    <x v="0"/>
    <s v="Number"/>
    <n v="269000000"/>
    <s v="CargillChicken"/>
    <x v="0"/>
  </r>
  <r>
    <s v="Meat"/>
    <x v="2"/>
    <x v="1"/>
    <s v="East Asia and Southeast Asia"/>
    <x v="1"/>
    <x v="0"/>
    <s v="Number"/>
    <n v="180000000"/>
    <s v="CargillChicken"/>
    <x v="0"/>
  </r>
  <r>
    <s v="Meat"/>
    <x v="2"/>
    <x v="1"/>
    <s v="Western Europe"/>
    <x v="1"/>
    <x v="0"/>
    <s v="Number"/>
    <n v="144000000"/>
    <s v="CargillChicken"/>
    <x v="0"/>
  </r>
  <r>
    <s v="Meat"/>
    <x v="15"/>
    <x v="1"/>
    <s v="East Asia and Southeast Asia"/>
    <x v="1"/>
    <x v="0"/>
    <s v="Number"/>
    <n v="981000000"/>
    <s v="JapfaChicken"/>
    <x v="0"/>
  </r>
  <r>
    <s v="Meat"/>
    <x v="16"/>
    <x v="1"/>
    <s v="East Asia and Southeast Asia"/>
    <x v="1"/>
    <x v="0"/>
    <s v="Number"/>
    <n v="810000000"/>
    <s v="Wellhope AgritechChicken"/>
    <x v="0"/>
  </r>
  <r>
    <s v="Meat"/>
    <x v="17"/>
    <x v="1"/>
    <s v="East Asia and Southeast Asia"/>
    <x v="1"/>
    <x v="0"/>
    <s v="Number"/>
    <n v="685000000"/>
    <s v="Charoen PokphandChicken"/>
    <x v="0"/>
  </r>
  <r>
    <s v="Meat"/>
    <x v="17"/>
    <x v="1"/>
    <s v="Russian Federation"/>
    <x v="1"/>
    <x v="0"/>
    <s v="Number"/>
    <n v="66347031.963470325"/>
    <s v="Charoen PokphandChicken"/>
    <x v="0"/>
  </r>
  <r>
    <s v="Meat"/>
    <x v="18"/>
    <x v="1"/>
    <s v="East Asia and Southeast Asia"/>
    <x v="1"/>
    <x v="0"/>
    <s v="Number"/>
    <n v="680000000"/>
    <s v="Fuijan Sunner DevelopmentChicken"/>
    <x v="0"/>
  </r>
  <r>
    <s v="Meat"/>
    <x v="19"/>
    <x v="1"/>
    <s v="North America"/>
    <x v="1"/>
    <x v="0"/>
    <s v="Number"/>
    <n v="670000000"/>
    <s v="Koch FoodsChicken"/>
    <x v="0"/>
  </r>
  <r>
    <s v="Meat"/>
    <x v="20"/>
    <x v="1"/>
    <s v="Near East and North Africa"/>
    <x v="1"/>
    <x v="0"/>
    <s v="Number"/>
    <n v="662200000"/>
    <s v="Arab Company for Livestock Development (ACOLID)Chicken"/>
    <x v="0"/>
  </r>
  <r>
    <s v="Meat"/>
    <x v="21"/>
    <x v="1"/>
    <s v="East Asia and Southeast Asia"/>
    <x v="1"/>
    <x v="0"/>
    <s v="Number"/>
    <n v="657780000"/>
    <s v="New Hope GroupChicken"/>
    <x v="0"/>
  </r>
  <r>
    <s v="Meat"/>
    <x v="22"/>
    <x v="1"/>
    <s v="Latin America and the Caribbean"/>
    <x v="1"/>
    <x v="0"/>
    <s v="Number"/>
    <n v="505000000"/>
    <s v="Industrias BachocoChicken"/>
    <x v="0"/>
  </r>
  <r>
    <s v="Meat"/>
    <x v="22"/>
    <x v="1"/>
    <s v="North America"/>
    <x v="1"/>
    <x v="0"/>
    <s v="Number"/>
    <n v="135000000"/>
    <s v="Industrias BachocoChicken"/>
    <x v="0"/>
  </r>
  <r>
    <s v="Meat"/>
    <x v="23"/>
    <x v="1"/>
    <s v="North America"/>
    <x v="1"/>
    <x v="0"/>
    <s v="Number"/>
    <n v="615000000"/>
    <s v="Perdue FarmsChicken"/>
    <x v="0"/>
  </r>
  <r>
    <s v="Meat"/>
    <x v="24"/>
    <x v="1"/>
    <s v="North America"/>
    <x v="1"/>
    <x v="0"/>
    <s v="Number"/>
    <n v="535600000"/>
    <s v="Continental Grain CompanyChicken"/>
    <x v="0"/>
  </r>
  <r>
    <s v="Meat"/>
    <x v="25"/>
    <x v="1"/>
    <s v="Eastern Europe"/>
    <x v="1"/>
    <x v="0"/>
    <s v="Number"/>
    <n v="438443556"/>
    <s v="MHPChicken"/>
    <x v="1"/>
  </r>
  <r>
    <s v="Meat"/>
    <x v="26"/>
    <x v="1"/>
    <s v="East Asia and Southeast Asia"/>
    <x v="1"/>
    <x v="0"/>
    <s v="Number"/>
    <n v="209333333.33333334"/>
    <s v="WH GroupChicken"/>
    <x v="0"/>
  </r>
  <r>
    <s v="Meat"/>
    <x v="26"/>
    <x v="1"/>
    <s v="Eastern Europe"/>
    <x v="1"/>
    <x v="0"/>
    <s v="Number"/>
    <n v="104666666.66666667"/>
    <s v="WH GroupChicken"/>
    <x v="0"/>
  </r>
  <r>
    <s v="Meat"/>
    <x v="27"/>
    <x v="1"/>
    <s v="Latin America and the Caribbean"/>
    <x v="1"/>
    <x v="0"/>
    <s v="Number"/>
    <n v="320800000"/>
    <s v="Aurora AlimentosChicken"/>
    <x v="0"/>
  </r>
  <r>
    <s v="Meat"/>
    <x v="26"/>
    <x v="2"/>
    <s v="North America"/>
    <x v="1"/>
    <x v="0"/>
    <s v="Number"/>
    <n v="29730489.609338891"/>
    <s v="WH GroupPigs"/>
    <x v="0"/>
  </r>
  <r>
    <s v="Meat"/>
    <x v="26"/>
    <x v="2"/>
    <s v="East Asia and Southeast Asia"/>
    <x v="1"/>
    <x v="0"/>
    <s v="Number"/>
    <n v="13177939.029473471"/>
    <s v="WH GroupPigs"/>
    <x v="0"/>
  </r>
  <r>
    <s v="Meat"/>
    <x v="26"/>
    <x v="2"/>
    <s v="Eastern Europe"/>
    <x v="1"/>
    <x v="0"/>
    <s v="Number"/>
    <n v="6260571.3611876406"/>
    <s v="WH GroupPigs"/>
    <x v="0"/>
  </r>
  <r>
    <s v="Meat"/>
    <x v="0"/>
    <x v="2"/>
    <s v="North America"/>
    <x v="1"/>
    <x v="0"/>
    <s v="Number"/>
    <n v="26846592"/>
    <s v="JBSPigs"/>
    <x v="0"/>
  </r>
  <r>
    <s v="Meat"/>
    <x v="0"/>
    <x v="2"/>
    <s v="Latin America and the Caribbean"/>
    <x v="1"/>
    <x v="0"/>
    <s v="Number"/>
    <n v="8813568"/>
    <s v="JBSPigs"/>
    <x v="0"/>
  </r>
  <r>
    <s v="Meat"/>
    <x v="0"/>
    <x v="2"/>
    <s v="Oceania"/>
    <x v="1"/>
    <x v="0"/>
    <s v="Number"/>
    <n v="3090547.1999999997"/>
    <s v="JBSPigs"/>
    <x v="0"/>
  </r>
  <r>
    <s v="Meat"/>
    <x v="0"/>
    <x v="2"/>
    <s v="Western Europe"/>
    <x v="1"/>
    <x v="0"/>
    <s v="Number"/>
    <n v="2036053.8"/>
    <s v="JBSPigs"/>
    <x v="0"/>
  </r>
  <r>
    <s v="Meat"/>
    <x v="3"/>
    <x v="2"/>
    <s v="North America"/>
    <x v="1"/>
    <x v="0"/>
    <s v="Number"/>
    <n v="20573280"/>
    <s v="TysonPigs"/>
    <x v="0"/>
  </r>
  <r>
    <s v="Meat"/>
    <x v="11"/>
    <x v="2"/>
    <s v="Western Europe"/>
    <x v="1"/>
    <x v="0"/>
    <s v="Number"/>
    <n v="17790000"/>
    <s v="Tönnies GroupPigs"/>
    <x v="0"/>
  </r>
  <r>
    <s v="Meat"/>
    <x v="8"/>
    <x v="2"/>
    <s v="Western Europe"/>
    <x v="1"/>
    <x v="0"/>
    <s v="Number"/>
    <n v="14606840"/>
    <s v="Danish CrownPigs"/>
    <x v="0"/>
  </r>
  <r>
    <s v="Meat"/>
    <x v="8"/>
    <x v="2"/>
    <s v="Eastern Europe"/>
    <x v="1"/>
    <x v="0"/>
    <s v="Number"/>
    <n v="1270160"/>
    <s v="Danish CrownPigs"/>
    <x v="0"/>
  </r>
  <r>
    <s v="Meat"/>
    <x v="7"/>
    <x v="2"/>
    <s v="Western Europe"/>
    <x v="1"/>
    <x v="0"/>
    <s v="Number"/>
    <n v="12034611"/>
    <s v="Vion Food GroupPigs"/>
    <x v="0"/>
  </r>
  <r>
    <s v="Meat"/>
    <x v="28"/>
    <x v="2"/>
    <s v="East Asia and Southeast Asia"/>
    <x v="1"/>
    <x v="0"/>
    <s v="Number"/>
    <n v="13260000"/>
    <s v="Muyuan FoodstuffPigs"/>
    <x v="0"/>
  </r>
  <r>
    <s v="Meat"/>
    <x v="13"/>
    <x v="2"/>
    <s v="Latin America and the Caribbean"/>
    <x v="1"/>
    <x v="0"/>
    <s v="Number"/>
    <n v="9639552"/>
    <s v="BRFPigs"/>
    <x v="0"/>
  </r>
  <r>
    <s v="Meat"/>
    <x v="29"/>
    <x v="2"/>
    <s v="Western Europe"/>
    <x v="1"/>
    <x v="0"/>
    <s v="Number"/>
    <n v="8505747.1264367811"/>
    <s v="Grupo VallPigs"/>
    <x v="0"/>
  </r>
  <r>
    <s v="Meat"/>
    <x v="30"/>
    <x v="2"/>
    <s v="East Asia and Southeast Asia"/>
    <x v="1"/>
    <x v="0"/>
    <s v="Number"/>
    <n v="8450000"/>
    <s v="Zhengbang GroupPigs"/>
    <x v="0"/>
  </r>
  <r>
    <s v="Meat"/>
    <x v="5"/>
    <x v="2"/>
    <s v="Western Europe"/>
    <x v="1"/>
    <x v="0"/>
    <s v="Number"/>
    <n v="8381962.8647214863"/>
    <s v="BigardPigs"/>
    <x v="0"/>
  </r>
  <r>
    <s v="Meat"/>
    <x v="27"/>
    <x v="2"/>
    <s v="Latin America and the Caribbean"/>
    <x v="1"/>
    <x v="0"/>
    <s v="Number"/>
    <n v="7300000"/>
    <s v="Aurora AlimentosPigs"/>
    <x v="0"/>
  </r>
  <r>
    <s v="Meat"/>
    <x v="17"/>
    <x v="2"/>
    <s v="North America"/>
    <x v="1"/>
    <x v="0"/>
    <s v="Number"/>
    <n v="3800000"/>
    <s v="Charoen PokphandPigs"/>
    <x v="0"/>
  </r>
  <r>
    <s v="Meat"/>
    <x v="17"/>
    <x v="2"/>
    <s v="Russian Federation"/>
    <x v="1"/>
    <x v="0"/>
    <s v="Number"/>
    <n v="2270689.6551724137"/>
    <s v="Charoen PokphandPigs"/>
    <x v="0"/>
  </r>
  <r>
    <s v="Meat"/>
    <x v="17"/>
    <x v="2"/>
    <s v="East Asia and Southeast Asia"/>
    <x v="1"/>
    <x v="0"/>
    <s v="Number"/>
    <n v="1130000"/>
    <s v="Charoen PokphandPigs"/>
    <x v="0"/>
  </r>
  <r>
    <s v="Meat"/>
    <x v="10"/>
    <x v="2"/>
    <s v="Western Europe"/>
    <x v="1"/>
    <x v="0"/>
    <s v="Number"/>
    <n v="6600000"/>
    <s v="WestfleischPigs"/>
    <x v="0"/>
  </r>
  <r>
    <s v="Meat"/>
    <x v="31"/>
    <x v="2"/>
    <s v="Western Europe"/>
    <x v="1"/>
    <x v="0"/>
    <s v="Number"/>
    <n v="6400000"/>
    <s v="Grupo JorgesPigs"/>
    <x v="0"/>
  </r>
  <r>
    <s v="Meat"/>
    <x v="32"/>
    <x v="2"/>
    <s v="North America"/>
    <x v="1"/>
    <x v="0"/>
    <s v="Number"/>
    <n v="6000000"/>
    <s v="SeaboardPigs"/>
    <x v="1"/>
  </r>
  <r>
    <s v="Meat"/>
    <x v="33"/>
    <x v="2"/>
    <s v="East Asia and Southeast Asia"/>
    <x v="1"/>
    <x v="0"/>
    <s v="Number"/>
    <n v="5200000"/>
    <s v="COFCO GroupPigs"/>
    <x v="1"/>
  </r>
  <r>
    <s v="Meat"/>
    <x v="34"/>
    <x v="2"/>
    <s v="North America"/>
    <x v="1"/>
    <x v="0"/>
    <s v="Number"/>
    <n v="5200000"/>
    <s v="Triumph FoodsPigs"/>
    <x v="1"/>
  </r>
  <r>
    <s v="Meat"/>
    <x v="35"/>
    <x v="2"/>
    <s v="Western Europe"/>
    <x v="1"/>
    <x v="0"/>
    <s v="Number"/>
    <n v="4300000"/>
    <s v="Cooperl Arc AtlantiquePigs"/>
    <x v="1"/>
  </r>
  <r>
    <s v="Meat"/>
    <x v="21"/>
    <x v="2"/>
    <s v="East Asia and Southeast Asia"/>
    <x v="1"/>
    <x v="0"/>
    <s v="Number"/>
    <n v="3960000"/>
    <s v="New Hope GroupPigs"/>
    <x v="0"/>
  </r>
  <r>
    <s v="Meat"/>
    <x v="14"/>
    <x v="2"/>
    <s v="East Asia and Southeast Asia"/>
    <x v="1"/>
    <x v="0"/>
    <s v="Number"/>
    <n v="3840000"/>
    <s v="Wen's Food GroupPigs"/>
    <x v="0"/>
  </r>
  <r>
    <s v="Meat"/>
    <x v="36"/>
    <x v="2"/>
    <s v="North America"/>
    <x v="1"/>
    <x v="0"/>
    <s v="Number"/>
    <n v="3382400"/>
    <s v="Clemens Food GroupPigs"/>
    <x v="1"/>
  </r>
  <r>
    <s v="Meat"/>
    <x v="6"/>
    <x v="2"/>
    <s v="Western Europe"/>
    <x v="1"/>
    <x v="0"/>
    <s v="Number"/>
    <n v="707338.63837312115"/>
    <s v="Gruppo CremoniniPigs"/>
    <x v="0"/>
  </r>
  <r>
    <s v="Meat"/>
    <x v="0"/>
    <x v="0"/>
    <s v="Latin America and the Caribbean"/>
    <x v="1"/>
    <x v="1"/>
    <s v="kg"/>
    <n v="4143867186.5500002"/>
    <s v="JBSCattle"/>
    <x v="0"/>
  </r>
  <r>
    <s v="Meat"/>
    <x v="0"/>
    <x v="0"/>
    <s v="North America"/>
    <x v="1"/>
    <x v="1"/>
    <s v="kg"/>
    <n v="5358725348.3399992"/>
    <s v="JBSCattle"/>
    <x v="0"/>
  </r>
  <r>
    <s v="Meat"/>
    <x v="0"/>
    <x v="0"/>
    <s v="Oceania"/>
    <x v="1"/>
    <x v="1"/>
    <s v="kg"/>
    <n v="1007609941.5200001"/>
    <s v="JBSCattle"/>
    <x v="0"/>
  </r>
  <r>
    <s v="Meat"/>
    <x v="1"/>
    <x v="0"/>
    <s v="Latin America and the Caribbean"/>
    <x v="1"/>
    <x v="1"/>
    <s v="kg"/>
    <n v="1706772596.5333335"/>
    <s v="MarfrigCattle"/>
    <x v="0"/>
  </r>
  <r>
    <s v="Meat"/>
    <x v="1"/>
    <x v="0"/>
    <s v="North America"/>
    <x v="1"/>
    <x v="1"/>
    <s v="kg"/>
    <n v="1760567839.3777776"/>
    <s v="MarfrigCattle"/>
    <x v="0"/>
  </r>
  <r>
    <s v="Meat"/>
    <x v="2"/>
    <x v="0"/>
    <s v="North America"/>
    <x v="1"/>
    <x v="1"/>
    <s v="kg"/>
    <n v="4187166666.6666665"/>
    <s v="CargillCattle"/>
    <x v="0"/>
  </r>
  <r>
    <s v="Meat"/>
    <x v="2"/>
    <x v="0"/>
    <s v="Oceania"/>
    <x v="1"/>
    <x v="1"/>
    <s v="kg"/>
    <n v="286500000"/>
    <s v="CargillCattle"/>
    <x v="0"/>
  </r>
  <r>
    <s v="Meat"/>
    <x v="3"/>
    <x v="0"/>
    <s v="North America"/>
    <x v="1"/>
    <x v="1"/>
    <s v="kg"/>
    <n v="3536711688.0952382"/>
    <s v="TysonCattle"/>
    <x v="0"/>
  </r>
  <r>
    <s v="Meat"/>
    <x v="3"/>
    <x v="0"/>
    <s v="Oceania"/>
    <x v="1"/>
    <x v="1"/>
    <s v="kg"/>
    <n v="173739057.14285713"/>
    <s v="TysonCattle"/>
    <x v="0"/>
  </r>
  <r>
    <s v="Meat"/>
    <x v="4"/>
    <x v="0"/>
    <s v="Latin America and the Caribbean"/>
    <x v="1"/>
    <x v="1"/>
    <s v="kg"/>
    <n v="1741273100"/>
    <s v="MinervaCattle"/>
    <x v="0"/>
  </r>
  <r>
    <s v="Meat"/>
    <x v="5"/>
    <x v="0"/>
    <s v="Western Europe"/>
    <x v="1"/>
    <x v="1"/>
    <s v="kg"/>
    <n v="1025442253.5211269"/>
    <s v="BigardCattle"/>
    <x v="0"/>
  </r>
  <r>
    <s v="Meat"/>
    <x v="6"/>
    <x v="0"/>
    <s v="Western Europe"/>
    <x v="1"/>
    <x v="1"/>
    <s v="kg"/>
    <n v="989861408.45070422"/>
    <s v="Gruppo CremoniniCattle"/>
    <x v="0"/>
  </r>
  <r>
    <s v="Meat"/>
    <x v="7"/>
    <x v="0"/>
    <s v="Western Europe"/>
    <x v="1"/>
    <x v="1"/>
    <s v="kg"/>
    <n v="406591479"/>
    <s v="Vion Food GroupCattle"/>
    <x v="0"/>
  </r>
  <r>
    <s v="Meat"/>
    <x v="8"/>
    <x v="0"/>
    <s v="Western Europe"/>
    <x v="1"/>
    <x v="1"/>
    <s v="kg"/>
    <n v="404622000"/>
    <s v="Danish CrownCattle"/>
    <x v="0"/>
  </r>
  <r>
    <s v="Meat"/>
    <x v="9"/>
    <x v="0"/>
    <s v="Oceania"/>
    <x v="1"/>
    <x v="1"/>
    <s v="kg"/>
    <n v="286500000"/>
    <s v="Teys Cattle"/>
    <x v="0"/>
  </r>
  <r>
    <s v="Meat"/>
    <x v="10"/>
    <x v="0"/>
    <s v="Western Europe"/>
    <x v="1"/>
    <x v="1"/>
    <s v="kg"/>
    <n v="202204800"/>
    <s v="WestfleischCattle"/>
    <x v="0"/>
  </r>
  <r>
    <s v="Meat"/>
    <x v="11"/>
    <x v="0"/>
    <s v="Western Europe"/>
    <x v="1"/>
    <x v="1"/>
    <s v="kg"/>
    <n v="193284000"/>
    <s v="Tönnies GroupCattle"/>
    <x v="0"/>
  </r>
  <r>
    <s v="Meat"/>
    <x v="12"/>
    <x v="0"/>
    <s v="Oceania"/>
    <x v="1"/>
    <x v="1"/>
    <s v="kg"/>
    <n v="128680138"/>
    <s v="NH FoodsCattle"/>
    <x v="1"/>
  </r>
  <r>
    <s v="Meat"/>
    <x v="0"/>
    <x v="1"/>
    <s v="North America"/>
    <x v="1"/>
    <x v="1"/>
    <s v="kg"/>
    <n v="4812832571.0769234"/>
    <s v="JBSChicken"/>
    <x v="0"/>
  </r>
  <r>
    <s v="Meat"/>
    <x v="0"/>
    <x v="1"/>
    <s v="Latin America and the Caribbean"/>
    <x v="1"/>
    <x v="1"/>
    <s v="kg"/>
    <n v="3488313816.0000005"/>
    <s v="JBSChicken"/>
    <x v="0"/>
  </r>
  <r>
    <s v="Meat"/>
    <x v="0"/>
    <x v="1"/>
    <s v="Western Europe"/>
    <x v="1"/>
    <x v="1"/>
    <s v="kg"/>
    <n v="918741798.15384626"/>
    <s v="JBSChicken"/>
    <x v="0"/>
  </r>
  <r>
    <s v="Meat"/>
    <x v="3"/>
    <x v="1"/>
    <s v="North America"/>
    <x v="1"/>
    <x v="1"/>
    <s v="kg"/>
    <n v="4628074645.1612902"/>
    <s v="TysonChicken"/>
    <x v="0"/>
  </r>
  <r>
    <s v="Meat"/>
    <x v="3"/>
    <x v="1"/>
    <s v="East Asia and Southeast Asia"/>
    <x v="1"/>
    <x v="1"/>
    <s v="kg"/>
    <n v="394705161.2903226"/>
    <s v="TysonChicken"/>
    <x v="0"/>
  </r>
  <r>
    <s v="Meat"/>
    <x v="13"/>
    <x v="1"/>
    <s v="Latin America and the Caribbean"/>
    <x v="1"/>
    <x v="1"/>
    <s v="kg"/>
    <n v="3981999632.0000005"/>
    <s v="BRFChicken"/>
    <x v="0"/>
  </r>
  <r>
    <s v="Meat"/>
    <x v="14"/>
    <x v="1"/>
    <s v="East Asia and Southeast Asia"/>
    <x v="1"/>
    <x v="1"/>
    <s v="kg"/>
    <n v="2235870000"/>
    <s v="Wen's Food GroupChicken"/>
    <x v="0"/>
  </r>
  <r>
    <s v="Meat"/>
    <x v="2"/>
    <x v="1"/>
    <s v="North America"/>
    <x v="1"/>
    <x v="1"/>
    <s v="kg"/>
    <n v="1430052000"/>
    <s v="CargillChicken"/>
    <x v="0"/>
  </r>
  <r>
    <s v="Meat"/>
    <x v="2"/>
    <x v="1"/>
    <s v="Latin America and the Caribbean"/>
    <x v="1"/>
    <x v="1"/>
    <s v="kg"/>
    <n v="664430000"/>
    <s v="CargillChicken"/>
    <x v="0"/>
  </r>
  <r>
    <s v="Meat"/>
    <x v="2"/>
    <x v="1"/>
    <s v="East Asia and Southeast Asia"/>
    <x v="1"/>
    <x v="1"/>
    <s v="kg"/>
    <n v="340200000"/>
    <s v="CargillChicken"/>
    <x v="0"/>
  </r>
  <r>
    <s v="Meat"/>
    <x v="2"/>
    <x v="1"/>
    <s v="Western Europe"/>
    <x v="1"/>
    <x v="1"/>
    <s v="kg"/>
    <n v="335520000"/>
    <s v="CargillChicken"/>
    <x v="0"/>
  </r>
  <r>
    <s v="Meat"/>
    <x v="15"/>
    <x v="1"/>
    <s v="East Asia and Southeast Asia"/>
    <x v="1"/>
    <x v="1"/>
    <s v="kg"/>
    <n v="1854090000"/>
    <s v="JapfaChicken"/>
    <x v="0"/>
  </r>
  <r>
    <s v="Meat"/>
    <x v="16"/>
    <x v="1"/>
    <s v="East Asia and Southeast Asia"/>
    <x v="1"/>
    <x v="1"/>
    <s v="kg"/>
    <n v="1530900000"/>
    <s v="Wellhope AgritechChicken"/>
    <x v="0"/>
  </r>
  <r>
    <s v="Meat"/>
    <x v="17"/>
    <x v="1"/>
    <s v="East Asia and Southeast Asia"/>
    <x v="1"/>
    <x v="1"/>
    <s v="kg"/>
    <n v="1294650000"/>
    <s v="Charoen PokphandChicken"/>
    <x v="0"/>
  </r>
  <r>
    <s v="Meat"/>
    <x v="17"/>
    <x v="1"/>
    <s v="Russian Federation"/>
    <x v="1"/>
    <x v="1"/>
    <s v="kg"/>
    <n v="145300000"/>
    <s v="Charoen PokphandChicken"/>
    <x v="0"/>
  </r>
  <r>
    <s v="Meat"/>
    <x v="18"/>
    <x v="1"/>
    <s v="East Asia and Southeast Asia"/>
    <x v="1"/>
    <x v="1"/>
    <s v="kg"/>
    <n v="1285200000"/>
    <s v="Fuijan Sunner DevelopmentChicken"/>
    <x v="0"/>
  </r>
  <r>
    <s v="Meat"/>
    <x v="19"/>
    <x v="1"/>
    <s v="North America"/>
    <x v="1"/>
    <x v="1"/>
    <s v="kg"/>
    <n v="1788900000"/>
    <s v="Koch FoodsChicken"/>
    <x v="0"/>
  </r>
  <r>
    <s v="Meat"/>
    <x v="20"/>
    <x v="1"/>
    <s v="Near East and North Africa"/>
    <x v="1"/>
    <x v="1"/>
    <s v="kg"/>
    <n v="1238314000"/>
    <s v="Arab Company for Livestock Development (ACOLID)Chicken"/>
    <x v="0"/>
  </r>
  <r>
    <s v="Meat"/>
    <x v="21"/>
    <x v="1"/>
    <s v="East Asia and Southeast Asia"/>
    <x v="1"/>
    <x v="1"/>
    <s v="kg"/>
    <n v="1243204200"/>
    <s v="New Hope GroupChicken"/>
    <x v="0"/>
  </r>
  <r>
    <s v="Meat"/>
    <x v="22"/>
    <x v="1"/>
    <s v="Latin America and the Caribbean"/>
    <x v="1"/>
    <x v="1"/>
    <s v="kg"/>
    <n v="1247350000"/>
    <s v="Industrias BachocoChicken"/>
    <x v="0"/>
  </r>
  <r>
    <s v="Meat"/>
    <x v="22"/>
    <x v="1"/>
    <s v="North America"/>
    <x v="1"/>
    <x v="1"/>
    <s v="kg"/>
    <n v="360450000"/>
    <s v="Industrias BachocoChicken"/>
    <x v="0"/>
  </r>
  <r>
    <s v="Meat"/>
    <x v="23"/>
    <x v="1"/>
    <s v="North America"/>
    <x v="1"/>
    <x v="1"/>
    <s v="kg"/>
    <n v="1642050000"/>
    <s v="Perdue FarmsChicken"/>
    <x v="0"/>
  </r>
  <r>
    <s v="Meat"/>
    <x v="24"/>
    <x v="1"/>
    <s v="North America"/>
    <x v="1"/>
    <x v="1"/>
    <s v="kg"/>
    <n v="1430052000"/>
    <s v="Continental Grain CompanyChicken"/>
    <x v="0"/>
  </r>
  <r>
    <s v="Meat"/>
    <x v="25"/>
    <x v="1"/>
    <s v="Eastern Europe"/>
    <x v="1"/>
    <x v="1"/>
    <s v="kg"/>
    <n v="960191387.63999999"/>
    <s v="MHPChicken"/>
    <x v="1"/>
  </r>
  <r>
    <s v="Meat"/>
    <x v="26"/>
    <x v="1"/>
    <s v="East Asia and Southeast Asia"/>
    <x v="1"/>
    <x v="1"/>
    <s v="kg"/>
    <n v="395640000"/>
    <s v="WH GroupChicken"/>
    <x v="0"/>
  </r>
  <r>
    <s v="Meat"/>
    <x v="26"/>
    <x v="1"/>
    <s v="Eastern Europe"/>
    <x v="1"/>
    <x v="1"/>
    <s v="kg"/>
    <n v="229220000"/>
    <s v="WH GroupChicken"/>
    <x v="0"/>
  </r>
  <r>
    <s v="Meat"/>
    <x v="27"/>
    <x v="1"/>
    <s v="Latin America and the Caribbean"/>
    <x v="1"/>
    <x v="1"/>
    <s v="kg"/>
    <n v="792376000.00000012"/>
    <s v="Aurora AlimentosChicken"/>
    <x v="0"/>
  </r>
  <r>
    <s v="Meat"/>
    <x v="26"/>
    <x v="2"/>
    <s v="North America"/>
    <x v="1"/>
    <x v="1"/>
    <s v="kg"/>
    <n v="3419006305.0739722"/>
    <s v="WH GroupPigs"/>
    <x v="0"/>
  </r>
  <r>
    <s v="Meat"/>
    <x v="26"/>
    <x v="2"/>
    <s v="East Asia and Southeast Asia"/>
    <x v="1"/>
    <x v="1"/>
    <s v="kg"/>
    <n v="1489107110.3305023"/>
    <s v="WH GroupPigs"/>
    <x v="0"/>
  </r>
  <r>
    <s v="Meat"/>
    <x v="26"/>
    <x v="2"/>
    <s v="Eastern Europe"/>
    <x v="1"/>
    <x v="1"/>
    <s v="kg"/>
    <n v="726226277.89776635"/>
    <s v="WH GroupPigs"/>
    <x v="0"/>
  </r>
  <r>
    <s v="Meat"/>
    <x v="0"/>
    <x v="2"/>
    <s v="North America"/>
    <x v="1"/>
    <x v="1"/>
    <s v="kg"/>
    <n v="3087358080"/>
    <s v="JBSPigs"/>
    <x v="0"/>
  </r>
  <r>
    <s v="Meat"/>
    <x v="0"/>
    <x v="2"/>
    <s v="Latin America and the Caribbean"/>
    <x v="1"/>
    <x v="1"/>
    <s v="kg"/>
    <n v="1013560320"/>
    <s v="JBSPigs"/>
    <x v="0"/>
  </r>
  <r>
    <s v="Meat"/>
    <x v="0"/>
    <x v="2"/>
    <s v="Oceania"/>
    <x v="1"/>
    <x v="1"/>
    <s v="kg"/>
    <n v="225609945.59999999"/>
    <s v="JBSPigs"/>
    <x v="0"/>
  </r>
  <r>
    <s v="Meat"/>
    <x v="0"/>
    <x v="2"/>
    <s v="Western Europe"/>
    <x v="1"/>
    <x v="1"/>
    <s v="kg"/>
    <n v="236182240.80000001"/>
    <s v="JBSPigs"/>
    <x v="0"/>
  </r>
  <r>
    <s v="Meat"/>
    <x v="3"/>
    <x v="2"/>
    <s v="North America"/>
    <x v="1"/>
    <x v="1"/>
    <s v="kg"/>
    <n v="2365927200"/>
    <s v="TysonPigs"/>
    <x v="0"/>
  </r>
  <r>
    <s v="Meat"/>
    <x v="11"/>
    <x v="2"/>
    <s v="Western Europe"/>
    <x v="1"/>
    <x v="1"/>
    <s v="kg"/>
    <n v="2063640000"/>
    <s v="Tönnies GroupPigs"/>
    <x v="0"/>
  </r>
  <r>
    <s v="Meat"/>
    <x v="8"/>
    <x v="2"/>
    <s v="Western Europe"/>
    <x v="1"/>
    <x v="1"/>
    <s v="kg"/>
    <n v="1694393440"/>
    <s v="Danish CrownPigs"/>
    <x v="0"/>
  </r>
  <r>
    <s v="Meat"/>
    <x v="8"/>
    <x v="2"/>
    <s v="Eastern Europe"/>
    <x v="1"/>
    <x v="1"/>
    <s v="kg"/>
    <n v="147338560"/>
    <s v="Danish CrownPigs"/>
    <x v="0"/>
  </r>
  <r>
    <s v="Meat"/>
    <x v="7"/>
    <x v="2"/>
    <s v="Western Europe"/>
    <x v="1"/>
    <x v="1"/>
    <s v="kg"/>
    <n v="1396014876"/>
    <s v="Vion Food GroupPigs"/>
    <x v="0"/>
  </r>
  <r>
    <s v="Meat"/>
    <x v="28"/>
    <x v="2"/>
    <s v="East Asia and Southeast Asia"/>
    <x v="1"/>
    <x v="1"/>
    <s v="kg"/>
    <n v="1498380000"/>
    <s v="Muyuan FoodstuffPigs"/>
    <x v="0"/>
  </r>
  <r>
    <s v="Meat"/>
    <x v="13"/>
    <x v="2"/>
    <s v="Latin America and the Caribbean"/>
    <x v="1"/>
    <x v="1"/>
    <s v="kg"/>
    <n v="1108548480"/>
    <s v="BRFPigs"/>
    <x v="0"/>
  </r>
  <r>
    <s v="Meat"/>
    <x v="29"/>
    <x v="2"/>
    <s v="Western Europe"/>
    <x v="1"/>
    <x v="1"/>
    <s v="kg"/>
    <n v="986666666.66666663"/>
    <s v="Grupo VallPigs"/>
    <x v="0"/>
  </r>
  <r>
    <s v="Meat"/>
    <x v="30"/>
    <x v="2"/>
    <s v="East Asia and Southeast Asia"/>
    <x v="1"/>
    <x v="1"/>
    <s v="kg"/>
    <n v="954850000"/>
    <s v="Zhengbang GroupPigs"/>
    <x v="0"/>
  </r>
  <r>
    <s v="Meat"/>
    <x v="5"/>
    <x v="2"/>
    <s v="Western Europe"/>
    <x v="1"/>
    <x v="1"/>
    <s v="kg"/>
    <n v="972307692.30769241"/>
    <s v="BigardPigs"/>
    <x v="0"/>
  </r>
  <r>
    <s v="Meat"/>
    <x v="27"/>
    <x v="2"/>
    <s v="Latin America and the Caribbean"/>
    <x v="1"/>
    <x v="1"/>
    <s v="kg"/>
    <n v="839500000"/>
    <s v="Aurora AlimentosPigs"/>
    <x v="0"/>
  </r>
  <r>
    <s v="Meat"/>
    <x v="17"/>
    <x v="2"/>
    <s v="North America"/>
    <x v="1"/>
    <x v="1"/>
    <s v="kg"/>
    <n v="437000000"/>
    <s v="Charoen PokphandPigs"/>
    <x v="0"/>
  </r>
  <r>
    <s v="Meat"/>
    <x v="17"/>
    <x v="2"/>
    <s v="Russian Federation"/>
    <x v="1"/>
    <x v="1"/>
    <s v="kg"/>
    <n v="263400000"/>
    <s v="Charoen PokphandPigs"/>
    <x v="0"/>
  </r>
  <r>
    <s v="Meat"/>
    <x v="17"/>
    <x v="2"/>
    <s v="East Asia and Southeast Asia"/>
    <x v="1"/>
    <x v="1"/>
    <s v="kg"/>
    <n v="127690000"/>
    <s v="Charoen PokphandPigs"/>
    <x v="0"/>
  </r>
  <r>
    <s v="Meat"/>
    <x v="10"/>
    <x v="2"/>
    <s v="Western Europe"/>
    <x v="1"/>
    <x v="1"/>
    <s v="kg"/>
    <n v="765600000"/>
    <s v="WestfleischPigs"/>
    <x v="0"/>
  </r>
  <r>
    <s v="Meat"/>
    <x v="31"/>
    <x v="2"/>
    <s v="Western Europe"/>
    <x v="1"/>
    <x v="1"/>
    <s v="kg"/>
    <n v="742400000"/>
    <s v="Grupo JorgesPigs"/>
    <x v="0"/>
  </r>
  <r>
    <s v="Meat"/>
    <x v="32"/>
    <x v="2"/>
    <s v="North America"/>
    <x v="1"/>
    <x v="1"/>
    <s v="kg"/>
    <n v="690000000"/>
    <s v="SeaboardPigs"/>
    <x v="1"/>
  </r>
  <r>
    <s v="Meat"/>
    <x v="33"/>
    <x v="2"/>
    <s v="East Asia and Southeast Asia"/>
    <x v="1"/>
    <x v="1"/>
    <s v="kg"/>
    <n v="587600000"/>
    <s v="COFCO GroupPigs"/>
    <x v="1"/>
  </r>
  <r>
    <s v="Meat"/>
    <x v="34"/>
    <x v="2"/>
    <s v="North America"/>
    <x v="1"/>
    <x v="1"/>
    <s v="kg"/>
    <n v="598000000"/>
    <s v="Triumph FoodsPigs"/>
    <x v="1"/>
  </r>
  <r>
    <s v="Meat"/>
    <x v="35"/>
    <x v="2"/>
    <s v="Western Europe"/>
    <x v="1"/>
    <x v="1"/>
    <s v="kg"/>
    <n v="498800000"/>
    <s v="Cooperl Arc AtlantiquePigs"/>
    <x v="1"/>
  </r>
  <r>
    <s v="Meat"/>
    <x v="21"/>
    <x v="2"/>
    <s v="East Asia and Southeast Asia"/>
    <x v="1"/>
    <x v="1"/>
    <s v="kg"/>
    <n v="447480000"/>
    <s v="New Hope GroupPigs"/>
    <x v="0"/>
  </r>
  <r>
    <s v="Meat"/>
    <x v="14"/>
    <x v="2"/>
    <s v="East Asia and Southeast Asia"/>
    <x v="1"/>
    <x v="1"/>
    <s v="kg"/>
    <n v="433920000"/>
    <s v="Wen's Food GroupPigs"/>
    <x v="0"/>
  </r>
  <r>
    <s v="Meat"/>
    <x v="36"/>
    <x v="2"/>
    <s v="North America"/>
    <x v="1"/>
    <x v="1"/>
    <s v="kg"/>
    <n v="388976000"/>
    <s v="Clemens Food GroupPigs"/>
    <x v="1"/>
  </r>
  <r>
    <s v="Meat"/>
    <x v="6"/>
    <x v="2"/>
    <s v="Western Europe"/>
    <x v="1"/>
    <x v="1"/>
    <s v="kg"/>
    <n v="82051282.051282048"/>
    <s v="Gruppo CremoniniPigs"/>
    <x v="0"/>
  </r>
  <r>
    <s v="Meat"/>
    <x v="0"/>
    <x v="0"/>
    <s v="Latin America and the Caribbean"/>
    <x v="1"/>
    <x v="2"/>
    <s v="kg"/>
    <n v="2244594726.0479164"/>
    <s v="JBSCattle"/>
    <x v="0"/>
  </r>
  <r>
    <s v="Meat"/>
    <x v="0"/>
    <x v="0"/>
    <s v="North America"/>
    <x v="1"/>
    <x v="2"/>
    <s v="kg"/>
    <n v="3170579164.4344997"/>
    <s v="JBSCattle"/>
    <x v="0"/>
  </r>
  <r>
    <s v="Meat"/>
    <x v="0"/>
    <x v="0"/>
    <s v="Oceania"/>
    <x v="1"/>
    <x v="2"/>
    <s v="kg"/>
    <n v="545788718.32333338"/>
    <s v="JBSCattle"/>
    <x v="0"/>
  </r>
  <r>
    <s v="Meat"/>
    <x v="1"/>
    <x v="0"/>
    <s v="Latin America and the Caribbean"/>
    <x v="1"/>
    <x v="2"/>
    <s v="kg"/>
    <n v="924501823.1222223"/>
    <s v="MarfrigCattle"/>
    <x v="0"/>
  </r>
  <r>
    <s v="Meat"/>
    <x v="1"/>
    <x v="0"/>
    <s v="North America"/>
    <x v="1"/>
    <x v="2"/>
    <s v="kg"/>
    <n v="1041669304.965185"/>
    <s v="MarfrigCattle"/>
    <x v="0"/>
  </r>
  <r>
    <s v="Meat"/>
    <x v="2"/>
    <x v="0"/>
    <s v="North America"/>
    <x v="1"/>
    <x v="2"/>
    <s v="kg"/>
    <n v="2477406944.4444442"/>
    <s v="CargillCattle"/>
    <x v="0"/>
  </r>
  <r>
    <s v="Meat"/>
    <x v="2"/>
    <x v="0"/>
    <s v="Oceania"/>
    <x v="1"/>
    <x v="2"/>
    <s v="kg"/>
    <n v="155187500"/>
    <s v="CargillCattle"/>
    <x v="0"/>
  </r>
  <r>
    <s v="Meat"/>
    <x v="3"/>
    <x v="0"/>
    <s v="North America"/>
    <x v="1"/>
    <x v="2"/>
    <s v="kg"/>
    <n v="2092554415.4563491"/>
    <s v="TysonCattle"/>
    <x v="0"/>
  </r>
  <r>
    <s v="Meat"/>
    <x v="3"/>
    <x v="0"/>
    <s v="Oceania"/>
    <x v="1"/>
    <x v="2"/>
    <s v="kg"/>
    <n v="94108655.95238094"/>
    <s v="TysonCattle"/>
    <x v="0"/>
  </r>
  <r>
    <s v="Meat"/>
    <x v="4"/>
    <x v="0"/>
    <s v="Latin America and the Caribbean"/>
    <x v="1"/>
    <x v="2"/>
    <s v="kg"/>
    <n v="943189595.83333325"/>
    <s v="MinervaCattle"/>
    <x v="0"/>
  </r>
  <r>
    <s v="Meat"/>
    <x v="5"/>
    <x v="0"/>
    <s v="Western Europe"/>
    <x v="1"/>
    <x v="2"/>
    <s v="kg"/>
    <n v="606720000.00000012"/>
    <s v="BigardCattle"/>
    <x v="0"/>
  </r>
  <r>
    <s v="Meat"/>
    <x v="6"/>
    <x v="0"/>
    <s v="Western Europe"/>
    <x v="1"/>
    <x v="2"/>
    <s v="kg"/>
    <n v="585668000"/>
    <s v="Gruppo CremoniniCattle"/>
    <x v="0"/>
  </r>
  <r>
    <s v="Meat"/>
    <x v="7"/>
    <x v="0"/>
    <s v="Western Europe"/>
    <x v="1"/>
    <x v="2"/>
    <s v="kg"/>
    <n v="240566625.07499999"/>
    <s v="Vion Food GroupCattle"/>
    <x v="0"/>
  </r>
  <r>
    <s v="Meat"/>
    <x v="8"/>
    <x v="0"/>
    <s v="Western Europe"/>
    <x v="1"/>
    <x v="2"/>
    <s v="kg"/>
    <n v="239401350"/>
    <s v="Danish CrownCattle"/>
    <x v="0"/>
  </r>
  <r>
    <s v="Meat"/>
    <x v="9"/>
    <x v="0"/>
    <s v="Oceania"/>
    <x v="1"/>
    <x v="2"/>
    <s v="kg"/>
    <n v="155187500"/>
    <s v="Teys Cattle"/>
    <x v="0"/>
  </r>
  <r>
    <s v="Meat"/>
    <x v="10"/>
    <x v="0"/>
    <s v="Western Europe"/>
    <x v="1"/>
    <x v="2"/>
    <s v="kg"/>
    <n v="119637840"/>
    <s v="WestfleischCattle"/>
    <x v="0"/>
  </r>
  <r>
    <s v="Meat"/>
    <x v="11"/>
    <x v="0"/>
    <s v="Western Europe"/>
    <x v="1"/>
    <x v="2"/>
    <s v="kg"/>
    <n v="114359700"/>
    <s v="Tönnies GroupCattle"/>
    <x v="0"/>
  </r>
  <r>
    <s v="Meat"/>
    <x v="12"/>
    <x v="0"/>
    <s v="Oceania"/>
    <x v="1"/>
    <x v="2"/>
    <s v="kg"/>
    <n v="69701741.416666657"/>
    <s v="NH FoodsCattle"/>
    <x v="1"/>
  </r>
  <r>
    <s v="Meat"/>
    <x v="0"/>
    <x v="1"/>
    <s v="North America"/>
    <x v="1"/>
    <x v="2"/>
    <s v="kg"/>
    <n v="3272726148.3323078"/>
    <s v="JBSChicken"/>
    <x v="0"/>
  </r>
  <r>
    <s v="Meat"/>
    <x v="0"/>
    <x v="1"/>
    <s v="Latin America and the Caribbean"/>
    <x v="1"/>
    <x v="2"/>
    <s v="kg"/>
    <n v="3069716158.0800004"/>
    <s v="JBSChicken"/>
    <x v="0"/>
  </r>
  <r>
    <s v="Meat"/>
    <x v="0"/>
    <x v="1"/>
    <s v="Western Europe"/>
    <x v="1"/>
    <x v="2"/>
    <s v="kg"/>
    <n v="615557004.76307702"/>
    <s v="JBSChicken"/>
    <x v="0"/>
  </r>
  <r>
    <s v="Meat"/>
    <x v="3"/>
    <x v="1"/>
    <s v="North America"/>
    <x v="1"/>
    <x v="2"/>
    <s v="kg"/>
    <n v="3147090758.7096772"/>
    <s v="TysonChicken"/>
    <x v="0"/>
  </r>
  <r>
    <s v="Meat"/>
    <x v="3"/>
    <x v="1"/>
    <s v="East Asia and Southeast Asia"/>
    <x v="1"/>
    <x v="2"/>
    <s v="kg"/>
    <n v="248664251.61290324"/>
    <s v="TysonChicken"/>
    <x v="0"/>
  </r>
  <r>
    <s v="Meat"/>
    <x v="13"/>
    <x v="1"/>
    <s v="Latin America and the Caribbean"/>
    <x v="1"/>
    <x v="2"/>
    <s v="kg"/>
    <n v="3504159676.1600008"/>
    <s v="BRFChicken"/>
    <x v="0"/>
  </r>
  <r>
    <s v="Meat"/>
    <x v="14"/>
    <x v="1"/>
    <s v="East Asia and Southeast Asia"/>
    <x v="1"/>
    <x v="2"/>
    <s v="kg"/>
    <n v="1408598100"/>
    <s v="Wen's Food GroupChicken"/>
    <x v="0"/>
  </r>
  <r>
    <s v="Meat"/>
    <x v="2"/>
    <x v="1"/>
    <s v="North America"/>
    <x v="1"/>
    <x v="2"/>
    <s v="kg"/>
    <n v="972435360"/>
    <s v="CargillChicken"/>
    <x v="0"/>
  </r>
  <r>
    <s v="Meat"/>
    <x v="2"/>
    <x v="1"/>
    <s v="Latin America and the Caribbean"/>
    <x v="1"/>
    <x v="2"/>
    <s v="kg"/>
    <n v="584698400"/>
    <s v="CargillChicken"/>
    <x v="0"/>
  </r>
  <r>
    <s v="Meat"/>
    <x v="2"/>
    <x v="1"/>
    <s v="East Asia and Southeast Asia"/>
    <x v="1"/>
    <x v="2"/>
    <s v="kg"/>
    <n v="214326000"/>
    <s v="CargillChicken"/>
    <x v="0"/>
  </r>
  <r>
    <s v="Meat"/>
    <x v="2"/>
    <x v="1"/>
    <s v="Western Europe"/>
    <x v="1"/>
    <x v="2"/>
    <s v="kg"/>
    <n v="224798400"/>
    <s v="CargillChicken"/>
    <x v="0"/>
  </r>
  <r>
    <s v="Meat"/>
    <x v="15"/>
    <x v="1"/>
    <s v="East Asia and Southeast Asia"/>
    <x v="1"/>
    <x v="2"/>
    <s v="kg"/>
    <n v="1168076700"/>
    <s v="JapfaChicken"/>
    <x v="0"/>
  </r>
  <r>
    <s v="Meat"/>
    <x v="16"/>
    <x v="1"/>
    <s v="East Asia and Southeast Asia"/>
    <x v="1"/>
    <x v="2"/>
    <s v="kg"/>
    <n v="964467000"/>
    <s v="Wellhope AgritechChicken"/>
    <x v="0"/>
  </r>
  <r>
    <s v="Meat"/>
    <x v="17"/>
    <x v="1"/>
    <s v="East Asia and Southeast Asia"/>
    <x v="1"/>
    <x v="2"/>
    <s v="kg"/>
    <n v="815629500"/>
    <s v="Charoen PokphandChicken"/>
    <x v="0"/>
  </r>
  <r>
    <s v="Meat"/>
    <x v="17"/>
    <x v="1"/>
    <s v="Russian Federation"/>
    <x v="1"/>
    <x v="2"/>
    <s v="kg"/>
    <n v="101710000"/>
    <s v="Charoen PokphandChicken"/>
    <x v="0"/>
  </r>
  <r>
    <s v="Meat"/>
    <x v="18"/>
    <x v="1"/>
    <s v="East Asia and Southeast Asia"/>
    <x v="1"/>
    <x v="2"/>
    <s v="kg"/>
    <n v="809676000"/>
    <s v="Fuijan Sunner DevelopmentChicken"/>
    <x v="0"/>
  </r>
  <r>
    <s v="Meat"/>
    <x v="19"/>
    <x v="1"/>
    <s v="North America"/>
    <x v="1"/>
    <x v="2"/>
    <s v="kg"/>
    <n v="1216452000"/>
    <s v="Koch FoodsChicken"/>
    <x v="0"/>
  </r>
  <r>
    <s v="Meat"/>
    <x v="20"/>
    <x v="1"/>
    <s v="Near East and North Africa"/>
    <x v="1"/>
    <x v="2"/>
    <s v="kg"/>
    <n v="829670380"/>
    <s v="Arab Company for Livestock Development (ACOLID)Chicken"/>
    <x v="0"/>
  </r>
  <r>
    <s v="Meat"/>
    <x v="21"/>
    <x v="1"/>
    <s v="East Asia and Southeast Asia"/>
    <x v="1"/>
    <x v="2"/>
    <s v="kg"/>
    <n v="783218646"/>
    <s v="New Hope GroupChicken"/>
    <x v="0"/>
  </r>
  <r>
    <s v="Meat"/>
    <x v="22"/>
    <x v="1"/>
    <s v="Latin America and the Caribbean"/>
    <x v="1"/>
    <x v="2"/>
    <s v="kg"/>
    <n v="1097668000"/>
    <s v="Industrias BachocoChicken"/>
    <x v="0"/>
  </r>
  <r>
    <s v="Meat"/>
    <x v="22"/>
    <x v="1"/>
    <s v="North America"/>
    <x v="1"/>
    <x v="2"/>
    <s v="kg"/>
    <n v="245106000"/>
    <s v="Industrias BachocoChicken"/>
    <x v="0"/>
  </r>
  <r>
    <s v="Meat"/>
    <x v="23"/>
    <x v="1"/>
    <s v="North America"/>
    <x v="1"/>
    <x v="2"/>
    <s v="kg"/>
    <n v="1116594000"/>
    <s v="Perdue FarmsChicken"/>
    <x v="0"/>
  </r>
  <r>
    <s v="Meat"/>
    <x v="24"/>
    <x v="1"/>
    <s v="North America"/>
    <x v="1"/>
    <x v="2"/>
    <s v="kg"/>
    <n v="972435360"/>
    <s v="Continental Grain CompanyChicken"/>
    <x v="0"/>
  </r>
  <r>
    <s v="Meat"/>
    <x v="25"/>
    <x v="1"/>
    <s v="Eastern Europe"/>
    <x v="1"/>
    <x v="2"/>
    <s v="kg"/>
    <n v="672133971.34799993"/>
    <s v="MHPChicken"/>
    <x v="1"/>
  </r>
  <r>
    <s v="Meat"/>
    <x v="26"/>
    <x v="1"/>
    <s v="East Asia and Southeast Asia"/>
    <x v="1"/>
    <x v="2"/>
    <s v="kg"/>
    <n v="249253200"/>
    <s v="WH GroupChicken"/>
    <x v="0"/>
  </r>
  <r>
    <s v="Meat"/>
    <x v="26"/>
    <x v="1"/>
    <s v="Eastern Europe"/>
    <x v="1"/>
    <x v="2"/>
    <s v="kg"/>
    <n v="160454000"/>
    <s v="WH GroupChicken"/>
    <x v="0"/>
  </r>
  <r>
    <s v="Meat"/>
    <x v="27"/>
    <x v="1"/>
    <s v="Latin America and the Caribbean"/>
    <x v="1"/>
    <x v="2"/>
    <s v="kg"/>
    <n v="697290880.00000012"/>
    <s v="Aurora AlimentosChicken"/>
    <x v="0"/>
  </r>
  <r>
    <s v="Meat"/>
    <x v="26"/>
    <x v="2"/>
    <s v="North America"/>
    <x v="1"/>
    <x v="2"/>
    <s v="kg"/>
    <n v="2564254728.805479"/>
    <s v="WH GroupPigs"/>
    <x v="0"/>
  </r>
  <r>
    <s v="Meat"/>
    <x v="26"/>
    <x v="2"/>
    <s v="East Asia and Southeast Asia"/>
    <x v="1"/>
    <x v="2"/>
    <s v="kg"/>
    <n v="1116830332.7478766"/>
    <s v="WH GroupPigs"/>
    <x v="0"/>
  </r>
  <r>
    <s v="Meat"/>
    <x v="26"/>
    <x v="2"/>
    <s v="Eastern Europe"/>
    <x v="1"/>
    <x v="2"/>
    <s v="kg"/>
    <n v="544669708.4233247"/>
    <s v="WH GroupPigs"/>
    <x v="0"/>
  </r>
  <r>
    <s v="Meat"/>
    <x v="0"/>
    <x v="2"/>
    <s v="North America"/>
    <x v="1"/>
    <x v="2"/>
    <s v="kg"/>
    <n v="2315518560"/>
    <s v="JBSPigs"/>
    <x v="0"/>
  </r>
  <r>
    <s v="Meat"/>
    <x v="0"/>
    <x v="2"/>
    <s v="Latin America and the Caribbean"/>
    <x v="1"/>
    <x v="2"/>
    <s v="kg"/>
    <n v="760170240"/>
    <s v="JBSPigs"/>
    <x v="0"/>
  </r>
  <r>
    <s v="Meat"/>
    <x v="0"/>
    <x v="2"/>
    <s v="Oceania"/>
    <x v="1"/>
    <x v="2"/>
    <s v="kg"/>
    <n v="169207459.19999999"/>
    <s v="JBSPigs"/>
    <x v="0"/>
  </r>
  <r>
    <s v="Meat"/>
    <x v="0"/>
    <x v="2"/>
    <s v="Western Europe"/>
    <x v="1"/>
    <x v="2"/>
    <s v="kg"/>
    <n v="177136680.59999999"/>
    <s v="JBSPigs"/>
    <x v="0"/>
  </r>
  <r>
    <s v="Meat"/>
    <x v="3"/>
    <x v="2"/>
    <s v="North America"/>
    <x v="1"/>
    <x v="2"/>
    <s v="kg"/>
    <n v="1774445400"/>
    <s v="TysonPigs"/>
    <x v="0"/>
  </r>
  <r>
    <s v="Meat"/>
    <x v="11"/>
    <x v="2"/>
    <s v="Western Europe"/>
    <x v="1"/>
    <x v="2"/>
    <s v="kg"/>
    <n v="1547730000"/>
    <s v="Tönnies GroupPigs"/>
    <x v="0"/>
  </r>
  <r>
    <s v="Meat"/>
    <x v="8"/>
    <x v="2"/>
    <s v="Western Europe"/>
    <x v="1"/>
    <x v="2"/>
    <s v="kg"/>
    <n v="1270795080"/>
    <s v="Danish CrownPigs"/>
    <x v="0"/>
  </r>
  <r>
    <s v="Meat"/>
    <x v="8"/>
    <x v="2"/>
    <s v="Eastern Europe"/>
    <x v="1"/>
    <x v="2"/>
    <s v="kg"/>
    <n v="110503920"/>
    <s v="Danish CrownPigs"/>
    <x v="0"/>
  </r>
  <r>
    <s v="Meat"/>
    <x v="7"/>
    <x v="2"/>
    <s v="Western Europe"/>
    <x v="1"/>
    <x v="2"/>
    <s v="kg"/>
    <n v="1047011157"/>
    <s v="Vion Food GroupPigs"/>
    <x v="0"/>
  </r>
  <r>
    <s v="Meat"/>
    <x v="28"/>
    <x v="2"/>
    <s v="East Asia and Southeast Asia"/>
    <x v="1"/>
    <x v="2"/>
    <s v="kg"/>
    <n v="1123785000"/>
    <s v="Muyuan FoodstuffPigs"/>
    <x v="0"/>
  </r>
  <r>
    <s v="Meat"/>
    <x v="13"/>
    <x v="2"/>
    <s v="Latin America and the Caribbean"/>
    <x v="1"/>
    <x v="2"/>
    <s v="kg"/>
    <n v="831411360"/>
    <s v="BRFPigs"/>
    <x v="0"/>
  </r>
  <r>
    <s v="Meat"/>
    <x v="29"/>
    <x v="2"/>
    <s v="Western Europe"/>
    <x v="1"/>
    <x v="2"/>
    <s v="kg"/>
    <n v="740000000"/>
    <s v="Grupo VallPigs"/>
    <x v="0"/>
  </r>
  <r>
    <s v="Meat"/>
    <x v="30"/>
    <x v="2"/>
    <s v="East Asia and Southeast Asia"/>
    <x v="1"/>
    <x v="2"/>
    <s v="kg"/>
    <n v="716137500"/>
    <s v="Zhengbang GroupPigs"/>
    <x v="0"/>
  </r>
  <r>
    <s v="Meat"/>
    <x v="5"/>
    <x v="2"/>
    <s v="Western Europe"/>
    <x v="1"/>
    <x v="2"/>
    <s v="kg"/>
    <n v="729230769.2307694"/>
    <s v="BigardPigs"/>
    <x v="0"/>
  </r>
  <r>
    <s v="Meat"/>
    <x v="27"/>
    <x v="2"/>
    <s v="Latin America and the Caribbean"/>
    <x v="1"/>
    <x v="2"/>
    <s v="kg"/>
    <n v="629625000"/>
    <s v="Aurora AlimentosPigs"/>
    <x v="0"/>
  </r>
  <r>
    <s v="Meat"/>
    <x v="17"/>
    <x v="2"/>
    <s v="North America"/>
    <x v="1"/>
    <x v="2"/>
    <s v="kg"/>
    <n v="327750000"/>
    <s v="Charoen PokphandPigs"/>
    <x v="0"/>
  </r>
  <r>
    <s v="Meat"/>
    <x v="17"/>
    <x v="2"/>
    <s v="Russian Federation"/>
    <x v="1"/>
    <x v="2"/>
    <s v="kg"/>
    <n v="197550000"/>
    <s v="Charoen PokphandPigs"/>
    <x v="0"/>
  </r>
  <r>
    <s v="Meat"/>
    <x v="17"/>
    <x v="2"/>
    <s v="East Asia and Southeast Asia"/>
    <x v="1"/>
    <x v="2"/>
    <s v="kg"/>
    <n v="95767500"/>
    <s v="Charoen PokphandPigs"/>
    <x v="0"/>
  </r>
  <r>
    <s v="Meat"/>
    <x v="10"/>
    <x v="2"/>
    <s v="Western Europe"/>
    <x v="1"/>
    <x v="2"/>
    <s v="kg"/>
    <n v="574200000"/>
    <s v="WestfleischPigs"/>
    <x v="0"/>
  </r>
  <r>
    <s v="Meat"/>
    <x v="31"/>
    <x v="2"/>
    <s v="Western Europe"/>
    <x v="1"/>
    <x v="2"/>
    <s v="kg"/>
    <n v="556800000"/>
    <s v="Grupo JorgesPigs"/>
    <x v="0"/>
  </r>
  <r>
    <s v="Meat"/>
    <x v="32"/>
    <x v="2"/>
    <s v="North America"/>
    <x v="1"/>
    <x v="2"/>
    <s v="kg"/>
    <n v="517500000"/>
    <s v="SeaboardPigs"/>
    <x v="1"/>
  </r>
  <r>
    <s v="Meat"/>
    <x v="33"/>
    <x v="2"/>
    <s v="East Asia and Southeast Asia"/>
    <x v="1"/>
    <x v="2"/>
    <s v="kg"/>
    <n v="440700000"/>
    <s v="COFCO GroupPigs"/>
    <x v="1"/>
  </r>
  <r>
    <s v="Meat"/>
    <x v="34"/>
    <x v="2"/>
    <s v="North America"/>
    <x v="1"/>
    <x v="2"/>
    <s v="kg"/>
    <n v="448500000"/>
    <s v="Triumph FoodsPigs"/>
    <x v="1"/>
  </r>
  <r>
    <s v="Meat"/>
    <x v="35"/>
    <x v="2"/>
    <s v="Western Europe"/>
    <x v="1"/>
    <x v="2"/>
    <s v="kg"/>
    <n v="374100000"/>
    <s v="Cooperl Arc AtlantiquePigs"/>
    <x v="1"/>
  </r>
  <r>
    <s v="Meat"/>
    <x v="21"/>
    <x v="2"/>
    <s v="East Asia and Southeast Asia"/>
    <x v="1"/>
    <x v="2"/>
    <s v="kg"/>
    <n v="335610000"/>
    <s v="New Hope GroupPigs"/>
    <x v="0"/>
  </r>
  <r>
    <s v="Meat"/>
    <x v="14"/>
    <x v="2"/>
    <s v="East Asia and Southeast Asia"/>
    <x v="1"/>
    <x v="2"/>
    <s v="kg"/>
    <n v="325440000"/>
    <s v="Wen's Food GroupPigs"/>
    <x v="0"/>
  </r>
  <r>
    <s v="Meat"/>
    <x v="36"/>
    <x v="2"/>
    <s v="North America"/>
    <x v="1"/>
    <x v="2"/>
    <s v="kg"/>
    <n v="291732000"/>
    <s v="Clemens Food GroupPigs"/>
    <x v="1"/>
  </r>
  <r>
    <s v="Meat"/>
    <x v="6"/>
    <x v="2"/>
    <s v="Western Europe"/>
    <x v="1"/>
    <x v="2"/>
    <s v="kg"/>
    <n v="61538461.538461536"/>
    <s v="Gruppo CremoniniPigs"/>
    <x v="0"/>
  </r>
  <r>
    <s v="Meat"/>
    <x v="0"/>
    <x v="0"/>
    <s v="Latin America and the Caribbean"/>
    <x v="1"/>
    <x v="3"/>
    <s v="kg"/>
    <n v="2607055207.7356539"/>
    <s v="JBSCattle"/>
    <x v="0"/>
  </r>
  <r>
    <s v="Meat"/>
    <x v="0"/>
    <x v="0"/>
    <s v="North America"/>
    <x v="1"/>
    <x v="3"/>
    <s v="kg"/>
    <n v="1243571605.6059759"/>
    <s v="JBSCattle"/>
    <x v="0"/>
  </r>
  <r>
    <s v="Meat"/>
    <x v="0"/>
    <x v="0"/>
    <s v="Oceania"/>
    <x v="1"/>
    <x v="3"/>
    <s v="kg"/>
    <n v="353145515.15217161"/>
    <s v="JBSCattle"/>
    <x v="0"/>
  </r>
  <r>
    <s v="Meat"/>
    <x v="1"/>
    <x v="0"/>
    <s v="Latin America and the Caribbean"/>
    <x v="1"/>
    <x v="3"/>
    <s v="kg"/>
    <n v="1073791747.1523294"/>
    <s v="MarfrigCattle"/>
    <x v="0"/>
  </r>
  <r>
    <s v="Meat"/>
    <x v="1"/>
    <x v="0"/>
    <s v="North America"/>
    <x v="1"/>
    <x v="3"/>
    <s v="kg"/>
    <n v="408565849.61412263"/>
    <s v="MarfrigCattle"/>
    <x v="0"/>
  </r>
  <r>
    <s v="Meat"/>
    <x v="2"/>
    <x v="0"/>
    <s v="North America"/>
    <x v="1"/>
    <x v="3"/>
    <s v="kg"/>
    <n v="971694057.09876537"/>
    <s v="CargillCattle"/>
    <x v="0"/>
  </r>
  <r>
    <s v="Meat"/>
    <x v="2"/>
    <x v="0"/>
    <s v="Oceania"/>
    <x v="1"/>
    <x v="3"/>
    <s v="kg"/>
    <n v="100412060.18518516"/>
    <s v="CargillCattle"/>
    <x v="0"/>
  </r>
  <r>
    <s v="Meat"/>
    <x v="3"/>
    <x v="0"/>
    <s v="North America"/>
    <x v="1"/>
    <x v="3"/>
    <s v="kg"/>
    <n v="820746342.95121253"/>
    <s v="TysonCattle"/>
    <x v="0"/>
  </r>
  <r>
    <s v="Meat"/>
    <x v="3"/>
    <x v="0"/>
    <s v="Oceania"/>
    <x v="1"/>
    <x v="3"/>
    <s v="kg"/>
    <n v="60891785.906966478"/>
    <s v="TysonCattle"/>
    <x v="0"/>
  </r>
  <r>
    <s v="Meat"/>
    <x v="4"/>
    <x v="0"/>
    <s v="Latin America and the Caribbean"/>
    <x v="1"/>
    <x v="3"/>
    <s v="kg"/>
    <n v="1095497249.0864198"/>
    <s v="MinervaCattle"/>
    <x v="0"/>
  </r>
  <r>
    <s v="Meat"/>
    <x v="5"/>
    <x v="0"/>
    <s v="Western Europe"/>
    <x v="1"/>
    <x v="3"/>
    <s v="kg"/>
    <n v="328977066.66666675"/>
    <s v="BigardCattle"/>
    <x v="0"/>
  </r>
  <r>
    <s v="Meat"/>
    <x v="6"/>
    <x v="0"/>
    <s v="Western Europe"/>
    <x v="1"/>
    <x v="3"/>
    <s v="kg"/>
    <n v="317562204.44444442"/>
    <s v="Gruppo CremoniniCattle"/>
    <x v="0"/>
  </r>
  <r>
    <s v="Meat"/>
    <x v="7"/>
    <x v="0"/>
    <s v="Western Europe"/>
    <x v="1"/>
    <x v="3"/>
    <s v="kg"/>
    <n v="130440570.04066665"/>
    <s v="Vion Food GroupCattle"/>
    <x v="0"/>
  </r>
  <r>
    <s v="Meat"/>
    <x v="8"/>
    <x v="0"/>
    <s v="Western Europe"/>
    <x v="1"/>
    <x v="3"/>
    <s v="kg"/>
    <n v="129808732"/>
    <s v="Danish CrownCattle"/>
    <x v="0"/>
  </r>
  <r>
    <s v="Meat"/>
    <x v="9"/>
    <x v="0"/>
    <s v="Oceania"/>
    <x v="1"/>
    <x v="3"/>
    <s v="kg"/>
    <n v="100412060.18518516"/>
    <s v="Teys Cattle"/>
    <x v="0"/>
  </r>
  <r>
    <s v="Meat"/>
    <x v="10"/>
    <x v="0"/>
    <s v="Western Europe"/>
    <x v="1"/>
    <x v="3"/>
    <s v="kg"/>
    <n v="64870295.466666669"/>
    <s v="WestfleischCattle"/>
    <x v="0"/>
  </r>
  <r>
    <s v="Meat"/>
    <x v="11"/>
    <x v="0"/>
    <s v="Western Europe"/>
    <x v="1"/>
    <x v="3"/>
    <s v="kg"/>
    <n v="62008370.666666664"/>
    <s v="Tönnies GroupCattle"/>
    <x v="0"/>
  </r>
  <r>
    <s v="Meat"/>
    <x v="12"/>
    <x v="0"/>
    <s v="Oceania"/>
    <x v="1"/>
    <x v="3"/>
    <s v="kg"/>
    <n v="45099608.242561713"/>
    <s v="NH FoodsCattle"/>
    <x v="1"/>
  </r>
  <r>
    <s v="Meat"/>
    <x v="0"/>
    <x v="1"/>
    <s v="North America"/>
    <x v="1"/>
    <x v="3"/>
    <s v="kg"/>
    <n v="9696966.3654290605"/>
    <s v="JBSChicken"/>
    <x v="0"/>
  </r>
  <r>
    <s v="Meat"/>
    <x v="0"/>
    <x v="1"/>
    <s v="Latin America and the Caribbean"/>
    <x v="1"/>
    <x v="3"/>
    <s v="kg"/>
    <n v="12506251.014400002"/>
    <s v="JBSChicken"/>
    <x v="0"/>
  </r>
  <r>
    <s v="Meat"/>
    <x v="0"/>
    <x v="1"/>
    <s v="Western Europe"/>
    <x v="1"/>
    <x v="3"/>
    <s v="kg"/>
    <n v="2507824.8342199437"/>
    <s v="JBSChicken"/>
    <x v="0"/>
  </r>
  <r>
    <s v="Meat"/>
    <x v="3"/>
    <x v="1"/>
    <s v="North America"/>
    <x v="1"/>
    <x v="3"/>
    <s v="kg"/>
    <n v="9324713.3591397852"/>
    <s v="TysonChicken"/>
    <x v="0"/>
  </r>
  <r>
    <s v="Meat"/>
    <x v="3"/>
    <x v="1"/>
    <s v="East Asia and Southeast Asia"/>
    <x v="1"/>
    <x v="3"/>
    <s v="kg"/>
    <n v="828880.83870967745"/>
    <s v="TysonChicken"/>
    <x v="0"/>
  </r>
  <r>
    <s v="Meat"/>
    <x v="13"/>
    <x v="1"/>
    <s v="Latin America and the Caribbean"/>
    <x v="1"/>
    <x v="3"/>
    <s v="kg"/>
    <n v="14276206.088059261"/>
    <s v="BRFChicken"/>
    <x v="0"/>
  </r>
  <r>
    <s v="Meat"/>
    <x v="14"/>
    <x v="1"/>
    <s v="East Asia and Southeast Asia"/>
    <x v="1"/>
    <x v="3"/>
    <s v="kg"/>
    <n v="4695327"/>
    <s v="Wen's Food GroupChicken"/>
    <x v="0"/>
  </r>
  <r>
    <s v="Meat"/>
    <x v="2"/>
    <x v="1"/>
    <s v="North America"/>
    <x v="1"/>
    <x v="3"/>
    <s v="kg"/>
    <n v="2881289.9555555554"/>
    <s v="CargillChicken"/>
    <x v="0"/>
  </r>
  <r>
    <s v="Meat"/>
    <x v="2"/>
    <x v="1"/>
    <s v="Latin America and the Caribbean"/>
    <x v="1"/>
    <x v="3"/>
    <s v="kg"/>
    <n v="2382104.5925925928"/>
    <s v="CargillChicken"/>
    <x v="0"/>
  </r>
  <r>
    <s v="Meat"/>
    <x v="2"/>
    <x v="1"/>
    <s v="East Asia and Southeast Asia"/>
    <x v="1"/>
    <x v="3"/>
    <s v="kg"/>
    <n v="714420"/>
    <s v="CargillChicken"/>
    <x v="0"/>
  </r>
  <r>
    <s v="Meat"/>
    <x v="2"/>
    <x v="1"/>
    <s v="Western Europe"/>
    <x v="1"/>
    <x v="3"/>
    <s v="kg"/>
    <n v="915845.33333333337"/>
    <s v="CargillChicken"/>
    <x v="0"/>
  </r>
  <r>
    <s v="Meat"/>
    <x v="15"/>
    <x v="1"/>
    <s v="East Asia and Southeast Asia"/>
    <x v="1"/>
    <x v="3"/>
    <s v="kg"/>
    <n v="3893589"/>
    <s v="JapfaChicken"/>
    <x v="0"/>
  </r>
  <r>
    <s v="Meat"/>
    <x v="16"/>
    <x v="1"/>
    <s v="East Asia and Southeast Asia"/>
    <x v="1"/>
    <x v="3"/>
    <s v="kg"/>
    <n v="3214890"/>
    <s v="Wellhope AgritechChicken"/>
    <x v="0"/>
  </r>
  <r>
    <s v="Meat"/>
    <x v="17"/>
    <x v="1"/>
    <s v="East Asia and Southeast Asia"/>
    <x v="1"/>
    <x v="3"/>
    <s v="kg"/>
    <n v="2718765"/>
    <s v="Charoen PokphandChicken"/>
    <x v="0"/>
  </r>
  <r>
    <s v="Meat"/>
    <x v="17"/>
    <x v="1"/>
    <s v="Russian Federation"/>
    <x v="1"/>
    <x v="3"/>
    <s v="kg"/>
    <n v="263692.59259259264"/>
    <s v="Charoen PokphandChicken"/>
    <x v="0"/>
  </r>
  <r>
    <s v="Meat"/>
    <x v="18"/>
    <x v="1"/>
    <s v="East Asia and Southeast Asia"/>
    <x v="1"/>
    <x v="3"/>
    <s v="kg"/>
    <n v="2698920"/>
    <s v="Fuijan Sunner DevelopmentChicken"/>
    <x v="0"/>
  </r>
  <r>
    <s v="Meat"/>
    <x v="19"/>
    <x v="1"/>
    <s v="North America"/>
    <x v="1"/>
    <x v="3"/>
    <s v="kg"/>
    <n v="3604302.222222222"/>
    <s v="Koch FoodsChicken"/>
    <x v="0"/>
  </r>
  <r>
    <s v="Meat"/>
    <x v="20"/>
    <x v="1"/>
    <s v="Near East and North Africa"/>
    <x v="1"/>
    <x v="3"/>
    <s v="kg"/>
    <n v="3687423.9111111108"/>
    <s v="Arab Company for Livestock Development (ACOLID)Chicken"/>
    <x v="0"/>
  </r>
  <r>
    <s v="Meat"/>
    <x v="21"/>
    <x v="1"/>
    <s v="East Asia and Southeast Asia"/>
    <x v="1"/>
    <x v="3"/>
    <s v="kg"/>
    <n v="2610728.8199999998"/>
    <s v="New Hope GroupChicken"/>
    <x v="0"/>
  </r>
  <r>
    <s v="Meat"/>
    <x v="22"/>
    <x v="1"/>
    <s v="Latin America and the Caribbean"/>
    <x v="1"/>
    <x v="3"/>
    <s v="kg"/>
    <n v="4471980.7407407407"/>
    <s v="Industrias BachocoChicken"/>
    <x v="0"/>
  </r>
  <r>
    <s v="Meat"/>
    <x v="22"/>
    <x v="1"/>
    <s v="North America"/>
    <x v="1"/>
    <x v="3"/>
    <s v="kg"/>
    <n v="726240"/>
    <s v="Industrias BachocoChicken"/>
    <x v="0"/>
  </r>
  <r>
    <s v="Meat"/>
    <x v="23"/>
    <x v="1"/>
    <s v="North America"/>
    <x v="1"/>
    <x v="3"/>
    <s v="kg"/>
    <n v="3308426.6666666665"/>
    <s v="Perdue FarmsChicken"/>
    <x v="0"/>
  </r>
  <r>
    <s v="Meat"/>
    <x v="24"/>
    <x v="1"/>
    <s v="North America"/>
    <x v="1"/>
    <x v="3"/>
    <s v="kg"/>
    <n v="2881289.9555555554"/>
    <s v="Continental Grain CompanyChicken"/>
    <x v="0"/>
  </r>
  <r>
    <s v="Meat"/>
    <x v="25"/>
    <x v="1"/>
    <s v="Eastern Europe"/>
    <x v="1"/>
    <x v="3"/>
    <s v="kg"/>
    <n v="1991508.0632533331"/>
    <s v="MHPChicken"/>
    <x v="1"/>
  </r>
  <r>
    <s v="Meat"/>
    <x v="26"/>
    <x v="1"/>
    <s v="East Asia and Southeast Asia"/>
    <x v="1"/>
    <x v="3"/>
    <s v="kg"/>
    <n v="830844"/>
    <s v="WH GroupChicken"/>
    <x v="0"/>
  </r>
  <r>
    <s v="Meat"/>
    <x v="26"/>
    <x v="1"/>
    <s v="Eastern Europe"/>
    <x v="1"/>
    <x v="3"/>
    <s v="kg"/>
    <n v="475419.25925925927"/>
    <s v="WH GroupChicken"/>
    <x v="0"/>
  </r>
  <r>
    <s v="Meat"/>
    <x v="27"/>
    <x v="1"/>
    <s v="Latin America and the Caribbean"/>
    <x v="1"/>
    <x v="3"/>
    <s v="kg"/>
    <n v="2840814.6962962965"/>
    <s v="Aurora AlimentosChicken"/>
    <x v="0"/>
  </r>
  <r>
    <s v="Meat"/>
    <x v="26"/>
    <x v="2"/>
    <s v="North America"/>
    <x v="1"/>
    <x v="3"/>
    <s v="kg"/>
    <n v="223185133.80343986"/>
    <s v="WH GroupPigs"/>
    <x v="0"/>
  </r>
  <r>
    <s v="Meat"/>
    <x v="26"/>
    <x v="2"/>
    <s v="East Asia and Southeast Asia"/>
    <x v="1"/>
    <x v="3"/>
    <s v="kg"/>
    <n v="111683033.27478765"/>
    <s v="WH GroupPigs"/>
    <x v="0"/>
  </r>
  <r>
    <s v="Meat"/>
    <x v="26"/>
    <x v="2"/>
    <s v="Eastern Europe"/>
    <x v="1"/>
    <x v="3"/>
    <s v="kg"/>
    <n v="25619649.248060089"/>
    <s v="WH GroupPigs"/>
    <x v="0"/>
  </r>
  <r>
    <s v="Meat"/>
    <x v="0"/>
    <x v="2"/>
    <s v="North America"/>
    <x v="1"/>
    <x v="3"/>
    <s v="kg"/>
    <n v="201535874.66666666"/>
    <s v="JBSPigs"/>
    <x v="0"/>
  </r>
  <r>
    <s v="Meat"/>
    <x v="0"/>
    <x v="2"/>
    <s v="Latin America and the Caribbean"/>
    <x v="1"/>
    <x v="3"/>
    <s v="kg"/>
    <n v="49551837.866666667"/>
    <s v="JBSPigs"/>
    <x v="0"/>
  </r>
  <r>
    <s v="Meat"/>
    <x v="0"/>
    <x v="2"/>
    <s v="Oceania"/>
    <x v="1"/>
    <x v="3"/>
    <s v="kg"/>
    <n v="28514590.346666668"/>
    <s v="JBSPigs"/>
    <x v="0"/>
  </r>
  <r>
    <s v="Meat"/>
    <x v="0"/>
    <x v="2"/>
    <s v="Western Europe"/>
    <x v="1"/>
    <x v="3"/>
    <s v="kg"/>
    <n v="8988046.3859999999"/>
    <s v="JBSPigs"/>
    <x v="0"/>
  </r>
  <r>
    <s v="Meat"/>
    <x v="3"/>
    <x v="2"/>
    <s v="North America"/>
    <x v="1"/>
    <x v="3"/>
    <s v="kg"/>
    <n v="154442470.00000003"/>
    <s v="TysonPigs"/>
    <x v="0"/>
  </r>
  <r>
    <s v="Meat"/>
    <x v="11"/>
    <x v="2"/>
    <s v="Western Europe"/>
    <x v="1"/>
    <x v="3"/>
    <s v="kg"/>
    <n v="78532966.666666672"/>
    <s v="Tönnies GroupPigs"/>
    <x v="0"/>
  </r>
  <r>
    <s v="Meat"/>
    <x v="8"/>
    <x v="2"/>
    <s v="Western Europe"/>
    <x v="1"/>
    <x v="3"/>
    <s v="kg"/>
    <n v="64481083.688888885"/>
    <s v="Danish CrownPigs"/>
    <x v="0"/>
  </r>
  <r>
    <s v="Meat"/>
    <x v="8"/>
    <x v="2"/>
    <s v="Eastern Europe"/>
    <x v="1"/>
    <x v="3"/>
    <s v="kg"/>
    <n v="5197776.9777777782"/>
    <s v="Danish CrownPigs"/>
    <x v="0"/>
  </r>
  <r>
    <s v="Meat"/>
    <x v="7"/>
    <x v="2"/>
    <s v="Western Europe"/>
    <x v="1"/>
    <x v="3"/>
    <s v="kg"/>
    <n v="53126121.670000009"/>
    <s v="Vion Food GroupPigs"/>
    <x v="0"/>
  </r>
  <r>
    <s v="Meat"/>
    <x v="28"/>
    <x v="2"/>
    <s v="East Asia and Southeast Asia"/>
    <x v="1"/>
    <x v="3"/>
    <s v="kg"/>
    <n v="112378500"/>
    <s v="Muyuan FoodstuffPigs"/>
    <x v="0"/>
  </r>
  <r>
    <s v="Meat"/>
    <x v="13"/>
    <x v="2"/>
    <s v="Latin America and the Caribbean"/>
    <x v="1"/>
    <x v="3"/>
    <s v="kg"/>
    <n v="54195703.466666661"/>
    <s v="BRFPigs"/>
    <x v="0"/>
  </r>
  <r>
    <s v="Meat"/>
    <x v="29"/>
    <x v="2"/>
    <s v="Western Europe"/>
    <x v="1"/>
    <x v="3"/>
    <s v="kg"/>
    <n v="37548148.148148149"/>
    <s v="Grupo VallPigs"/>
    <x v="0"/>
  </r>
  <r>
    <s v="Meat"/>
    <x v="30"/>
    <x v="2"/>
    <s v="East Asia and Southeast Asia"/>
    <x v="1"/>
    <x v="3"/>
    <s v="kg"/>
    <n v="71613749.999999985"/>
    <s v="Zhengbang GroupPigs"/>
    <x v="0"/>
  </r>
  <r>
    <s v="Meat"/>
    <x v="5"/>
    <x v="2"/>
    <s v="Western Europe"/>
    <x v="1"/>
    <x v="3"/>
    <s v="kg"/>
    <n v="37001709.401709408"/>
    <s v="BigardPigs"/>
    <x v="0"/>
  </r>
  <r>
    <s v="Meat"/>
    <x v="27"/>
    <x v="2"/>
    <s v="Latin America and the Caribbean"/>
    <x v="1"/>
    <x v="3"/>
    <s v="kg"/>
    <n v="41042222.222222224"/>
    <s v="Aurora AlimentosPigs"/>
    <x v="0"/>
  </r>
  <r>
    <s v="Meat"/>
    <x v="17"/>
    <x v="2"/>
    <s v="North America"/>
    <x v="1"/>
    <x v="3"/>
    <s v="kg"/>
    <n v="28526388.888888888"/>
    <s v="Charoen PokphandPigs"/>
    <x v="0"/>
  </r>
  <r>
    <s v="Meat"/>
    <x v="17"/>
    <x v="2"/>
    <s v="Russian Federation"/>
    <x v="1"/>
    <x v="3"/>
    <s v="kg"/>
    <n v="4390000"/>
    <s v="Charoen PokphandPigs"/>
    <x v="0"/>
  </r>
  <r>
    <s v="Meat"/>
    <x v="17"/>
    <x v="2"/>
    <s v="East Asia and Southeast Asia"/>
    <x v="1"/>
    <x v="3"/>
    <s v="kg"/>
    <n v="9576749.9999999981"/>
    <s v="Charoen PokphandPigs"/>
    <x v="0"/>
  </r>
  <r>
    <s v="Meat"/>
    <x v="10"/>
    <x v="2"/>
    <s v="Western Europe"/>
    <x v="1"/>
    <x v="3"/>
    <s v="kg"/>
    <n v="29135333.333333332"/>
    <s v="WestfleischPigs"/>
    <x v="0"/>
  </r>
  <r>
    <s v="Meat"/>
    <x v="31"/>
    <x v="2"/>
    <s v="Western Europe"/>
    <x v="1"/>
    <x v="3"/>
    <s v="kg"/>
    <n v="28252444.444444444"/>
    <s v="Grupo JorgesPigs"/>
    <x v="0"/>
  </r>
  <r>
    <s v="Meat"/>
    <x v="32"/>
    <x v="2"/>
    <s v="North America"/>
    <x v="1"/>
    <x v="3"/>
    <s v="kg"/>
    <n v="45041666.666666664"/>
    <s v="SeaboardPigs"/>
    <x v="1"/>
  </r>
  <r>
    <s v="Meat"/>
    <x v="33"/>
    <x v="2"/>
    <s v="East Asia and Southeast Asia"/>
    <x v="1"/>
    <x v="3"/>
    <s v="kg"/>
    <n v="44070000"/>
    <s v="COFCO GroupPigs"/>
    <x v="1"/>
  </r>
  <r>
    <s v="Meat"/>
    <x v="34"/>
    <x v="2"/>
    <s v="North America"/>
    <x v="1"/>
    <x v="3"/>
    <s v="kg"/>
    <n v="39036111.111111112"/>
    <s v="Triumph FoodsPigs"/>
    <x v="1"/>
  </r>
  <r>
    <s v="Meat"/>
    <x v="35"/>
    <x v="2"/>
    <s v="Western Europe"/>
    <x v="1"/>
    <x v="3"/>
    <s v="kg"/>
    <n v="18982111.111111112"/>
    <s v="Cooperl Arc AtlantiquePigs"/>
    <x v="1"/>
  </r>
  <r>
    <s v="Meat"/>
    <x v="21"/>
    <x v="2"/>
    <s v="East Asia and Southeast Asia"/>
    <x v="1"/>
    <x v="3"/>
    <s v="kg"/>
    <n v="33561000"/>
    <s v="New Hope GroupPigs"/>
    <x v="0"/>
  </r>
  <r>
    <s v="Meat"/>
    <x v="14"/>
    <x v="2"/>
    <s v="East Asia and Southeast Asia"/>
    <x v="1"/>
    <x v="3"/>
    <s v="kg"/>
    <n v="32544000"/>
    <s v="Wen's Food GroupPigs"/>
    <x v="0"/>
  </r>
  <r>
    <s v="Meat"/>
    <x v="36"/>
    <x v="2"/>
    <s v="North America"/>
    <x v="1"/>
    <x v="3"/>
    <s v="kg"/>
    <n v="25391488.888888888"/>
    <s v="Clemens Food GroupPigs"/>
    <x v="1"/>
  </r>
  <r>
    <s v="Meat"/>
    <x v="6"/>
    <x v="2"/>
    <s v="Western Europe"/>
    <x v="1"/>
    <x v="3"/>
    <s v="kg"/>
    <n v="3122507.1225071223"/>
    <s v="Gruppo CremoniniPigs"/>
    <x v="0"/>
  </r>
  <r>
    <s v="Meat"/>
    <x v="0"/>
    <x v="0"/>
    <s v="Latin America and the Caribbean"/>
    <x v="1"/>
    <x v="4"/>
    <s v="%"/>
    <n v="0.53197625106022051"/>
    <s v="JBSCattle"/>
    <x v="0"/>
  </r>
  <r>
    <s v="Meat"/>
    <x v="0"/>
    <x v="0"/>
    <s v="North America"/>
    <x v="1"/>
    <x v="4"/>
    <s v="%"/>
    <n v="0.6082711085582998"/>
    <s v="JBSCattle"/>
    <x v="0"/>
  </r>
  <r>
    <s v="Meat"/>
    <x v="0"/>
    <x v="0"/>
    <s v="Oceania"/>
    <x v="1"/>
    <x v="4"/>
    <s v="%"/>
    <n v="0.63829009864815489"/>
    <s v="JBSCattle"/>
    <x v="0"/>
  </r>
  <r>
    <s v="Meat"/>
    <x v="1"/>
    <x v="0"/>
    <s v="Latin America and the Caribbean"/>
    <x v="1"/>
    <x v="4"/>
    <s v="%"/>
    <n v="0.53197625106022051"/>
    <s v="MarfrigCattle"/>
    <x v="0"/>
  </r>
  <r>
    <s v="Meat"/>
    <x v="1"/>
    <x v="0"/>
    <s v="North America"/>
    <x v="1"/>
    <x v="4"/>
    <s v="%"/>
    <n v="0.60827110855829991"/>
    <s v="MarfrigCattle"/>
    <x v="0"/>
  </r>
  <r>
    <s v="Meat"/>
    <x v="2"/>
    <x v="0"/>
    <s v="North America"/>
    <x v="1"/>
    <x v="4"/>
    <s v="%"/>
    <n v="0.6082711085582998"/>
    <s v="CargillCattle"/>
    <x v="0"/>
  </r>
  <r>
    <s v="Meat"/>
    <x v="2"/>
    <x v="0"/>
    <s v="Oceania"/>
    <x v="1"/>
    <x v="4"/>
    <s v="%"/>
    <n v="0.63829009864815489"/>
    <s v="CargillCattle"/>
    <x v="0"/>
  </r>
  <r>
    <s v="Meat"/>
    <x v="3"/>
    <x v="0"/>
    <s v="North America"/>
    <x v="1"/>
    <x v="4"/>
    <s v="%"/>
    <n v="0.60827110855829991"/>
    <s v="TysonCattle"/>
    <x v="0"/>
  </r>
  <r>
    <s v="Meat"/>
    <x v="3"/>
    <x v="0"/>
    <s v="Oceania"/>
    <x v="1"/>
    <x v="4"/>
    <s v="%"/>
    <n v="0.63829009864815489"/>
    <s v="TysonCattle"/>
    <x v="0"/>
  </r>
  <r>
    <s v="Meat"/>
    <x v="4"/>
    <x v="0"/>
    <s v="Latin America and the Caribbean"/>
    <x v="1"/>
    <x v="4"/>
    <s v="%"/>
    <n v="0.53197625106022062"/>
    <s v="MinervaCattle"/>
    <x v="0"/>
  </r>
  <r>
    <s v="Meat"/>
    <x v="5"/>
    <x v="0"/>
    <s v="Western Europe"/>
    <x v="1"/>
    <x v="4"/>
    <s v="%"/>
    <n v="0.60772104607721056"/>
    <s v="BigardCattle"/>
    <x v="0"/>
  </r>
  <r>
    <s v="Meat"/>
    <x v="6"/>
    <x v="0"/>
    <s v="Western Europe"/>
    <x v="1"/>
    <x v="4"/>
    <s v="%"/>
    <n v="0.60772104607721045"/>
    <s v="Gruppo CremoniniCattle"/>
    <x v="0"/>
  </r>
  <r>
    <s v="Meat"/>
    <x v="7"/>
    <x v="0"/>
    <s v="Western Europe"/>
    <x v="1"/>
    <x v="4"/>
    <s v="%"/>
    <n v="0.60772104607721034"/>
    <s v="Vion Food GroupCattle"/>
    <x v="0"/>
  </r>
  <r>
    <s v="Meat"/>
    <x v="8"/>
    <x v="0"/>
    <s v="Western Europe"/>
    <x v="1"/>
    <x v="4"/>
    <s v="%"/>
    <n v="0.60772104607721045"/>
    <s v="Danish CrownCattle"/>
    <x v="0"/>
  </r>
  <r>
    <s v="Meat"/>
    <x v="9"/>
    <x v="0"/>
    <s v="Oceania"/>
    <x v="1"/>
    <x v="4"/>
    <s v="%"/>
    <n v="0.63829009864815489"/>
    <s v="Teys Cattle"/>
    <x v="0"/>
  </r>
  <r>
    <s v="Meat"/>
    <x v="10"/>
    <x v="0"/>
    <s v="Western Europe"/>
    <x v="1"/>
    <x v="4"/>
    <s v="%"/>
    <n v="0.60772104607721045"/>
    <s v="WestfleischCattle"/>
    <x v="0"/>
  </r>
  <r>
    <s v="Meat"/>
    <x v="11"/>
    <x v="0"/>
    <s v="Western Europe"/>
    <x v="1"/>
    <x v="4"/>
    <s v="%"/>
    <n v="0.60772104607721045"/>
    <s v="Tönnies GroupCattle"/>
    <x v="0"/>
  </r>
  <r>
    <s v="Meat"/>
    <x v="12"/>
    <x v="0"/>
    <s v="Oceania"/>
    <x v="1"/>
    <x v="4"/>
    <s v="%"/>
    <n v="0.63829009864815478"/>
    <s v="NH FoodsCattle"/>
    <x v="1"/>
  </r>
  <r>
    <s v="Meat"/>
    <x v="0"/>
    <x v="1"/>
    <s v="North America"/>
    <x v="1"/>
    <x v="4"/>
    <s v="%"/>
    <n v="2.9850746268656712E-2"/>
    <s v="JBSChicken"/>
    <x v="0"/>
  </r>
  <r>
    <s v="Meat"/>
    <x v="0"/>
    <x v="1"/>
    <s v="Latin America and the Caribbean"/>
    <x v="1"/>
    <x v="4"/>
    <s v="%"/>
    <n v="3.5031847133757954E-2"/>
    <s v="JBSChicken"/>
    <x v="0"/>
  </r>
  <r>
    <s v="Meat"/>
    <x v="0"/>
    <x v="1"/>
    <s v="Western Europe"/>
    <x v="1"/>
    <x v="4"/>
    <s v="%"/>
    <n v="3.3639143730886854E-2"/>
    <s v="JBSChicken"/>
    <x v="0"/>
  </r>
  <r>
    <s v="Meat"/>
    <x v="3"/>
    <x v="1"/>
    <s v="North America"/>
    <x v="1"/>
    <x v="4"/>
    <s v="%"/>
    <n v="2.9850746268656719E-2"/>
    <s v="TysonChicken"/>
    <x v="0"/>
  </r>
  <r>
    <s v="Meat"/>
    <x v="3"/>
    <x v="1"/>
    <s v="East Asia and Southeast Asia"/>
    <x v="1"/>
    <x v="4"/>
    <s v="%"/>
    <n v="2.1276595744680851E-2"/>
    <s v="TysonChicken"/>
    <x v="0"/>
  </r>
  <r>
    <s v="Meat"/>
    <x v="13"/>
    <x v="1"/>
    <s v="Latin America and the Caribbean"/>
    <x v="1"/>
    <x v="4"/>
    <s v="%"/>
    <n v="3.5031847133757961E-2"/>
    <s v="BRFChicken"/>
    <x v="0"/>
  </r>
  <r>
    <s v="Meat"/>
    <x v="14"/>
    <x v="1"/>
    <s v="East Asia and Southeast Asia"/>
    <x v="1"/>
    <x v="4"/>
    <s v="%"/>
    <n v="2.1276595744680851E-2"/>
    <s v="Wen's Food GroupChicken"/>
    <x v="0"/>
  </r>
  <r>
    <s v="Meat"/>
    <x v="2"/>
    <x v="1"/>
    <s v="North America"/>
    <x v="1"/>
    <x v="4"/>
    <s v="%"/>
    <n v="2.9850746268656719E-2"/>
    <s v="CargillChicken"/>
    <x v="0"/>
  </r>
  <r>
    <s v="Meat"/>
    <x v="2"/>
    <x v="1"/>
    <s v="Latin America and the Caribbean"/>
    <x v="1"/>
    <x v="4"/>
    <s v="%"/>
    <n v="3.5031847133757961E-2"/>
    <s v="CargillChicken"/>
    <x v="0"/>
  </r>
  <r>
    <s v="Meat"/>
    <x v="2"/>
    <x v="1"/>
    <s v="East Asia and Southeast Asia"/>
    <x v="1"/>
    <x v="4"/>
    <s v="%"/>
    <n v="2.1276595744680851E-2"/>
    <s v="CargillChicken"/>
    <x v="0"/>
  </r>
  <r>
    <s v="Meat"/>
    <x v="2"/>
    <x v="1"/>
    <s v="Western Europe"/>
    <x v="1"/>
    <x v="4"/>
    <s v="%"/>
    <n v="3.3639143730886847E-2"/>
    <s v="CargillChicken"/>
    <x v="0"/>
  </r>
  <r>
    <s v="Meat"/>
    <x v="15"/>
    <x v="1"/>
    <s v="East Asia and Southeast Asia"/>
    <x v="1"/>
    <x v="4"/>
    <s v="%"/>
    <n v="2.1276595744680851E-2"/>
    <s v="JapfaChicken"/>
    <x v="0"/>
  </r>
  <r>
    <s v="Meat"/>
    <x v="16"/>
    <x v="1"/>
    <s v="East Asia and Southeast Asia"/>
    <x v="1"/>
    <x v="4"/>
    <s v="%"/>
    <n v="2.1276595744680851E-2"/>
    <s v="Wellhope AgritechChicken"/>
    <x v="0"/>
  </r>
  <r>
    <s v="Meat"/>
    <x v="17"/>
    <x v="1"/>
    <s v="East Asia and Southeast Asia"/>
    <x v="1"/>
    <x v="4"/>
    <s v="%"/>
    <n v="2.1276595744680851E-2"/>
    <s v="Charoen PokphandChicken"/>
    <x v="0"/>
  </r>
  <r>
    <s v="Meat"/>
    <x v="17"/>
    <x v="1"/>
    <s v="Russian Federation"/>
    <x v="1"/>
    <x v="4"/>
    <s v="%"/>
    <n v="2.1341463414634148E-2"/>
    <s v="Charoen PokphandChicken"/>
    <x v="0"/>
  </r>
  <r>
    <s v="Meat"/>
    <x v="18"/>
    <x v="1"/>
    <s v="East Asia and Southeast Asia"/>
    <x v="1"/>
    <x v="4"/>
    <s v="%"/>
    <n v="2.1276595744680851E-2"/>
    <s v="Fuijan Sunner DevelopmentChicken"/>
    <x v="0"/>
  </r>
  <r>
    <s v="Meat"/>
    <x v="19"/>
    <x v="1"/>
    <s v="North America"/>
    <x v="1"/>
    <x v="4"/>
    <s v="%"/>
    <n v="2.9850746268656716E-2"/>
    <s v="Koch FoodsChicken"/>
    <x v="0"/>
  </r>
  <r>
    <s v="Meat"/>
    <x v="20"/>
    <x v="1"/>
    <s v="Near East and North Africa"/>
    <x v="1"/>
    <x v="4"/>
    <s v="%"/>
    <n v="2.7649769585253454E-2"/>
    <s v="Arab Company for Livestock Development (ACOLID)Chicken"/>
    <x v="0"/>
  </r>
  <r>
    <s v="Meat"/>
    <x v="21"/>
    <x v="1"/>
    <s v="East Asia and Southeast Asia"/>
    <x v="1"/>
    <x v="4"/>
    <s v="%"/>
    <n v="2.1276595744680847E-2"/>
    <s v="New Hope GroupChicken"/>
    <x v="0"/>
  </r>
  <r>
    <s v="Meat"/>
    <x v="22"/>
    <x v="1"/>
    <s v="Latin America and the Caribbean"/>
    <x v="1"/>
    <x v="4"/>
    <s v="%"/>
    <n v="3.5031847133757961E-2"/>
    <s v="Industrias BachocoChicken"/>
    <x v="0"/>
  </r>
  <r>
    <s v="Meat"/>
    <x v="22"/>
    <x v="1"/>
    <s v="North America"/>
    <x v="1"/>
    <x v="4"/>
    <s v="%"/>
    <n v="2.9850746268656716E-2"/>
    <s v="Industrias BachocoChicken"/>
    <x v="0"/>
  </r>
  <r>
    <s v="Meat"/>
    <x v="23"/>
    <x v="1"/>
    <s v="North America"/>
    <x v="1"/>
    <x v="4"/>
    <s v="%"/>
    <n v="2.9850746268656716E-2"/>
    <s v="Perdue FarmsChicken"/>
    <x v="0"/>
  </r>
  <r>
    <s v="Meat"/>
    <x v="24"/>
    <x v="1"/>
    <s v="North America"/>
    <x v="1"/>
    <x v="4"/>
    <s v="%"/>
    <n v="2.9850746268656719E-2"/>
    <s v="Continental Grain CompanyChicken"/>
    <x v="0"/>
  </r>
  <r>
    <s v="Meat"/>
    <x v="25"/>
    <x v="1"/>
    <s v="Eastern Europe"/>
    <x v="1"/>
    <x v="4"/>
    <s v="%"/>
    <n v="2.6578073089700997E-2"/>
    <s v="MHPChicken"/>
    <x v="1"/>
  </r>
  <r>
    <s v="Meat"/>
    <x v="26"/>
    <x v="1"/>
    <s v="East Asia and Southeast Asia"/>
    <x v="1"/>
    <x v="4"/>
    <s v="%"/>
    <n v="2.1276595744680851E-2"/>
    <s v="WH GroupChicken"/>
    <x v="0"/>
  </r>
  <r>
    <s v="Meat"/>
    <x v="26"/>
    <x v="1"/>
    <s v="Eastern Europe"/>
    <x v="1"/>
    <x v="4"/>
    <s v="%"/>
    <n v="2.6578073089700997E-2"/>
    <s v="WH GroupChicken"/>
    <x v="0"/>
  </r>
  <r>
    <s v="Meat"/>
    <x v="27"/>
    <x v="1"/>
    <s v="Latin America and the Caribbean"/>
    <x v="1"/>
    <x v="4"/>
    <s v="%"/>
    <n v="3.5031847133757961E-2"/>
    <s v="Aurora AlimentosChicken"/>
    <x v="0"/>
  </r>
  <r>
    <s v="Meat"/>
    <x v="26"/>
    <x v="2"/>
    <s v="North America"/>
    <x v="1"/>
    <x v="4"/>
    <s v="%"/>
    <n v="0.47379032258064518"/>
    <s v="WH GroupPigs"/>
    <x v="0"/>
  </r>
  <r>
    <s v="Meat"/>
    <x v="26"/>
    <x v="2"/>
    <s v="East Asia and Southeast Asia"/>
    <x v="1"/>
    <x v="4"/>
    <s v="%"/>
    <n v="0.41033434650455924"/>
    <s v="WH GroupPigs"/>
    <x v="0"/>
  </r>
  <r>
    <s v="Meat"/>
    <x v="26"/>
    <x v="2"/>
    <s v="Eastern Europe"/>
    <x v="1"/>
    <x v="4"/>
    <s v="%"/>
    <n v="0.26513569937369519"/>
    <s v="WH GroupPigs"/>
    <x v="0"/>
  </r>
  <r>
    <s v="Meat"/>
    <x v="0"/>
    <x v="2"/>
    <s v="North America"/>
    <x v="1"/>
    <x v="4"/>
    <s v="%"/>
    <n v="0.47379032258064524"/>
    <s v="JBSPigs"/>
    <x v="0"/>
  </r>
  <r>
    <s v="Meat"/>
    <x v="0"/>
    <x v="2"/>
    <s v="Latin America and the Caribbean"/>
    <x v="1"/>
    <x v="4"/>
    <s v="%"/>
    <n v="0.32774674115456243"/>
    <s v="JBSPigs"/>
    <x v="0"/>
  </r>
  <r>
    <s v="Meat"/>
    <x v="0"/>
    <x v="2"/>
    <s v="Oceania"/>
    <x v="1"/>
    <x v="4"/>
    <s v="%"/>
    <n v="0.57667934093789608"/>
    <s v="JBSPigs"/>
    <x v="0"/>
  </r>
  <r>
    <s v="Meat"/>
    <x v="0"/>
    <x v="2"/>
    <s v="Western Europe"/>
    <x v="1"/>
    <x v="4"/>
    <s v="%"/>
    <n v="0.27620967741935482"/>
    <s v="JBSPigs"/>
    <x v="0"/>
  </r>
  <r>
    <s v="Meat"/>
    <x v="3"/>
    <x v="2"/>
    <s v="North America"/>
    <x v="1"/>
    <x v="4"/>
    <s v="%"/>
    <n v="0.47379032258064524"/>
    <s v="TysonPigs"/>
    <x v="0"/>
  </r>
  <r>
    <s v="Meat"/>
    <x v="11"/>
    <x v="2"/>
    <s v="Western Europe"/>
    <x v="1"/>
    <x v="4"/>
    <s v="%"/>
    <n v="0.27620967741935482"/>
    <s v="Tönnies GroupPigs"/>
    <x v="0"/>
  </r>
  <r>
    <s v="Meat"/>
    <x v="8"/>
    <x v="2"/>
    <s v="Western Europe"/>
    <x v="1"/>
    <x v="4"/>
    <s v="%"/>
    <n v="0.27620967741935482"/>
    <s v="Danish CrownPigs"/>
    <x v="0"/>
  </r>
  <r>
    <s v="Meat"/>
    <x v="8"/>
    <x v="2"/>
    <s v="Eastern Europe"/>
    <x v="1"/>
    <x v="4"/>
    <s v="%"/>
    <n v="0.26513569937369519"/>
    <s v="Danish CrownPigs"/>
    <x v="0"/>
  </r>
  <r>
    <s v="Meat"/>
    <x v="7"/>
    <x v="2"/>
    <s v="Western Europe"/>
    <x v="1"/>
    <x v="4"/>
    <s v="%"/>
    <n v="0.27620967741935493"/>
    <s v="Vion Food GroupPigs"/>
    <x v="0"/>
  </r>
  <r>
    <s v="Meat"/>
    <x v="28"/>
    <x v="2"/>
    <s v="East Asia and Southeast Asia"/>
    <x v="1"/>
    <x v="4"/>
    <s v="%"/>
    <n v="0.41033434650455924"/>
    <s v="Muyuan FoodstuffPigs"/>
    <x v="0"/>
  </r>
  <r>
    <s v="Meat"/>
    <x v="13"/>
    <x v="2"/>
    <s v="Latin America and the Caribbean"/>
    <x v="1"/>
    <x v="4"/>
    <s v="%"/>
    <n v="0.32774674115456232"/>
    <s v="BRFPigs"/>
    <x v="0"/>
  </r>
  <r>
    <s v="Meat"/>
    <x v="29"/>
    <x v="2"/>
    <s v="Western Europe"/>
    <x v="1"/>
    <x v="4"/>
    <s v="%"/>
    <n v="0.27620967741935482"/>
    <s v="Grupo VallPigs"/>
    <x v="0"/>
  </r>
  <r>
    <s v="Meat"/>
    <x v="30"/>
    <x v="2"/>
    <s v="East Asia and Southeast Asia"/>
    <x v="1"/>
    <x v="4"/>
    <s v="%"/>
    <n v="0.41033434650455924"/>
    <s v="Zhengbang GroupPigs"/>
    <x v="0"/>
  </r>
  <r>
    <s v="Meat"/>
    <x v="5"/>
    <x v="2"/>
    <s v="Western Europe"/>
    <x v="1"/>
    <x v="4"/>
    <s v="%"/>
    <n v="0.27620967741935482"/>
    <s v="BigardPigs"/>
    <x v="0"/>
  </r>
  <r>
    <s v="Meat"/>
    <x v="27"/>
    <x v="2"/>
    <s v="Latin America and the Caribbean"/>
    <x v="1"/>
    <x v="4"/>
    <s v="%"/>
    <n v="0.32774674115456237"/>
    <s v="Aurora AlimentosPigs"/>
    <x v="0"/>
  </r>
  <r>
    <s v="Meat"/>
    <x v="17"/>
    <x v="2"/>
    <s v="North America"/>
    <x v="1"/>
    <x v="4"/>
    <s v="%"/>
    <n v="0.47379032258064518"/>
    <s v="Charoen PokphandPigs"/>
    <x v="0"/>
  </r>
  <r>
    <s v="Meat"/>
    <x v="17"/>
    <x v="2"/>
    <s v="Russian Federation"/>
    <x v="1"/>
    <x v="4"/>
    <s v="%"/>
    <n v="0.12958963282937366"/>
    <s v="Charoen PokphandPigs"/>
    <x v="0"/>
  </r>
  <r>
    <s v="Meat"/>
    <x v="17"/>
    <x v="2"/>
    <s v="East Asia and Southeast Asia"/>
    <x v="1"/>
    <x v="4"/>
    <s v="%"/>
    <n v="0.41033434650455924"/>
    <s v="Charoen PokphandPigs"/>
    <x v="0"/>
  </r>
  <r>
    <s v="Meat"/>
    <x v="10"/>
    <x v="2"/>
    <s v="Western Europe"/>
    <x v="1"/>
    <x v="4"/>
    <s v="%"/>
    <n v="0.27620967741935482"/>
    <s v="WestfleischPigs"/>
    <x v="0"/>
  </r>
  <r>
    <s v="Meat"/>
    <x v="31"/>
    <x v="2"/>
    <s v="Western Europe"/>
    <x v="1"/>
    <x v="4"/>
    <s v="%"/>
    <n v="0.27620967741935482"/>
    <s v="Grupo JorgesPigs"/>
    <x v="0"/>
  </r>
  <r>
    <s v="Meat"/>
    <x v="32"/>
    <x v="2"/>
    <s v="North America"/>
    <x v="1"/>
    <x v="4"/>
    <s v="%"/>
    <n v="0.47379032258064518"/>
    <s v="SeaboardPigs"/>
    <x v="1"/>
  </r>
  <r>
    <s v="Meat"/>
    <x v="33"/>
    <x v="2"/>
    <s v="East Asia and Southeast Asia"/>
    <x v="1"/>
    <x v="4"/>
    <s v="%"/>
    <n v="0.41033434650455924"/>
    <s v="COFCO GroupPigs"/>
    <x v="1"/>
  </r>
  <r>
    <s v="Meat"/>
    <x v="34"/>
    <x v="2"/>
    <s v="North America"/>
    <x v="1"/>
    <x v="4"/>
    <s v="%"/>
    <n v="0.47379032258064524"/>
    <s v="Triumph FoodsPigs"/>
    <x v="1"/>
  </r>
  <r>
    <s v="Meat"/>
    <x v="35"/>
    <x v="2"/>
    <s v="Western Europe"/>
    <x v="1"/>
    <x v="4"/>
    <s v="%"/>
    <n v="0.27620967741935482"/>
    <s v="Cooperl Arc AtlantiquePigs"/>
    <x v="1"/>
  </r>
  <r>
    <s v="Meat"/>
    <x v="21"/>
    <x v="2"/>
    <s v="East Asia and Southeast Asia"/>
    <x v="1"/>
    <x v="4"/>
    <s v="%"/>
    <n v="0.41033434650455924"/>
    <s v="New Hope GroupPigs"/>
    <x v="0"/>
  </r>
  <r>
    <s v="Meat"/>
    <x v="14"/>
    <x v="2"/>
    <s v="East Asia and Southeast Asia"/>
    <x v="1"/>
    <x v="4"/>
    <s v="%"/>
    <n v="0.41033434650455924"/>
    <s v="Wen's Food GroupPigs"/>
    <x v="0"/>
  </r>
  <r>
    <s v="Meat"/>
    <x v="36"/>
    <x v="2"/>
    <s v="North America"/>
    <x v="1"/>
    <x v="4"/>
    <s v="%"/>
    <n v="0.47379032258064518"/>
    <s v="Clemens Food GroupPigs"/>
    <x v="1"/>
  </r>
  <r>
    <s v="Meat"/>
    <x v="6"/>
    <x v="2"/>
    <s v="Western Europe"/>
    <x v="1"/>
    <x v="4"/>
    <s v="%"/>
    <n v="0.27620967741935476"/>
    <s v="Gruppo CremoniniPigs"/>
    <x v="0"/>
  </r>
  <r>
    <s v="Meat"/>
    <x v="0"/>
    <x v="0"/>
    <s v="Latin America and the Caribbean"/>
    <x v="1"/>
    <x v="5"/>
    <s v="kg"/>
    <n v="132318859100.52467"/>
    <s v="JBSCattle"/>
    <x v="0"/>
  </r>
  <r>
    <s v="Meat"/>
    <x v="0"/>
    <x v="0"/>
    <s v="North America"/>
    <x v="1"/>
    <x v="5"/>
    <s v="kg"/>
    <n v="55199783252.804642"/>
    <s v="JBSCattle"/>
    <x v="0"/>
  </r>
  <r>
    <s v="Meat"/>
    <x v="0"/>
    <x v="0"/>
    <s v="Oceania"/>
    <x v="1"/>
    <x v="5"/>
    <s v="kg"/>
    <n v="14938237220.509634"/>
    <s v="JBSCattle"/>
    <x v="0"/>
  </r>
  <r>
    <s v="Meat"/>
    <x v="1"/>
    <x v="0"/>
    <s v="Latin America and the Caribbean"/>
    <x v="1"/>
    <x v="5"/>
    <s v="kg"/>
    <n v="54499382473.055008"/>
    <s v="MarfrigCattle"/>
    <x v="0"/>
  </r>
  <r>
    <s v="Meat"/>
    <x v="1"/>
    <x v="0"/>
    <s v="North America"/>
    <x v="1"/>
    <x v="5"/>
    <s v="kg"/>
    <n v="18135462599.443871"/>
    <s v="MarfrigCattle"/>
    <x v="0"/>
  </r>
  <r>
    <s v="Meat"/>
    <x v="2"/>
    <x v="0"/>
    <s v="North America"/>
    <x v="1"/>
    <x v="5"/>
    <s v="kg"/>
    <n v="43131654902.777779"/>
    <s v="CargillCattle"/>
    <x v="0"/>
  </r>
  <r>
    <s v="Meat"/>
    <x v="2"/>
    <x v="0"/>
    <s v="Oceania"/>
    <x v="1"/>
    <x v="5"/>
    <s v="kg"/>
    <n v="4247481874.9999995"/>
    <s v="CargillCattle"/>
    <x v="0"/>
  </r>
  <r>
    <s v="Meat"/>
    <x v="3"/>
    <x v="0"/>
    <s v="North America"/>
    <x v="1"/>
    <x v="5"/>
    <s v="kg"/>
    <n v="36431372373.095039"/>
    <s v="TysonCattle"/>
    <x v="0"/>
  </r>
  <r>
    <s v="Meat"/>
    <x v="3"/>
    <x v="0"/>
    <s v="Oceania"/>
    <x v="1"/>
    <x v="5"/>
    <s v="kg"/>
    <n v="2575753913.416666"/>
    <s v="TysonCattle"/>
    <x v="0"/>
  </r>
  <r>
    <s v="Meat"/>
    <x v="4"/>
    <x v="0"/>
    <s v="Latin America and the Caribbean"/>
    <x v="1"/>
    <x v="5"/>
    <s v="kg"/>
    <n v="55601026674.374992"/>
    <s v="MinervaCattle"/>
    <x v="0"/>
  </r>
  <r>
    <s v="Meat"/>
    <x v="5"/>
    <x v="0"/>
    <s v="Western Europe"/>
    <x v="1"/>
    <x v="5"/>
    <s v="kg"/>
    <n v="14615884800.000002"/>
    <s v="BigardCattle"/>
    <x v="0"/>
  </r>
  <r>
    <s v="Meat"/>
    <x v="6"/>
    <x v="0"/>
    <s v="Western Europe"/>
    <x v="1"/>
    <x v="5"/>
    <s v="kg"/>
    <n v="14108742120"/>
    <s v="Gruppo CremoniniCattle"/>
    <x v="0"/>
  </r>
  <r>
    <s v="Meat"/>
    <x v="7"/>
    <x v="0"/>
    <s v="Western Europe"/>
    <x v="1"/>
    <x v="5"/>
    <s v="kg"/>
    <n v="5795249998.0567503"/>
    <s v="Vion Food GroupCattle"/>
    <x v="0"/>
  </r>
  <r>
    <s v="Meat"/>
    <x v="8"/>
    <x v="0"/>
    <s v="Western Europe"/>
    <x v="1"/>
    <x v="5"/>
    <s v="kg"/>
    <n v="5767178521.5"/>
    <s v="Danish CrownCattle"/>
    <x v="0"/>
  </r>
  <r>
    <s v="Meat"/>
    <x v="9"/>
    <x v="0"/>
    <s v="Oceania"/>
    <x v="1"/>
    <x v="5"/>
    <s v="kg"/>
    <n v="4247481874.9999995"/>
    <s v="Teys Cattle"/>
    <x v="0"/>
  </r>
  <r>
    <s v="Meat"/>
    <x v="10"/>
    <x v="0"/>
    <s v="Western Europe"/>
    <x v="1"/>
    <x v="5"/>
    <s v="kg"/>
    <n v="2882075565.6000004"/>
    <s v="WestfleischCattle"/>
    <x v="0"/>
  </r>
  <r>
    <s v="Meat"/>
    <x v="11"/>
    <x v="0"/>
    <s v="Western Europe"/>
    <x v="1"/>
    <x v="5"/>
    <s v="kg"/>
    <n v="2754925173"/>
    <s v="Tönnies GroupCattle"/>
    <x v="0"/>
  </r>
  <r>
    <s v="Meat"/>
    <x v="12"/>
    <x v="0"/>
    <s v="Oceania"/>
    <x v="1"/>
    <x v="5"/>
    <s v="kg"/>
    <n v="1907736662.5741663"/>
    <s v="NH FoodsCattle"/>
    <x v="1"/>
  </r>
  <r>
    <s v="Meat"/>
    <x v="0"/>
    <x v="1"/>
    <s v="North America"/>
    <x v="1"/>
    <x v="5"/>
    <s v="kg"/>
    <n v="8770906077.5305862"/>
    <s v="JBSChicken"/>
    <x v="0"/>
  </r>
  <r>
    <s v="Meat"/>
    <x v="0"/>
    <x v="1"/>
    <s v="Latin America and the Caribbean"/>
    <x v="1"/>
    <x v="5"/>
    <s v="kg"/>
    <n v="9638908736.3712025"/>
    <s v="JBSChicken"/>
    <x v="0"/>
  </r>
  <r>
    <s v="Meat"/>
    <x v="0"/>
    <x v="1"/>
    <s v="Western Europe"/>
    <x v="1"/>
    <x v="5"/>
    <s v="kg"/>
    <n v="2012871405.5752616"/>
    <s v="JBSChicken"/>
    <x v="0"/>
  </r>
  <r>
    <s v="Meat"/>
    <x v="3"/>
    <x v="1"/>
    <s v="North America"/>
    <x v="1"/>
    <x v="5"/>
    <s v="kg"/>
    <n v="8434203233.3419342"/>
    <s v="TysonChicken"/>
    <x v="0"/>
  </r>
  <r>
    <s v="Meat"/>
    <x v="3"/>
    <x v="1"/>
    <s v="East Asia and Southeast Asia"/>
    <x v="1"/>
    <x v="5"/>
    <s v="kg"/>
    <n v="1051849784.3225806"/>
    <s v="TysonChicken"/>
    <x v="0"/>
  </r>
  <r>
    <s v="Meat"/>
    <x v="13"/>
    <x v="1"/>
    <s v="Latin America and the Caribbean"/>
    <x v="1"/>
    <x v="5"/>
    <s v="kg"/>
    <n v="11003061383.142403"/>
    <s v="BRFChicken"/>
    <x v="0"/>
  </r>
  <r>
    <s v="Meat"/>
    <x v="14"/>
    <x v="1"/>
    <s v="East Asia and Southeast Asia"/>
    <x v="1"/>
    <x v="5"/>
    <s v="kg"/>
    <n v="5958369963"/>
    <s v="Wen's Food GroupChicken"/>
    <x v="0"/>
  </r>
  <r>
    <s v="Meat"/>
    <x v="2"/>
    <x v="1"/>
    <s v="North America"/>
    <x v="1"/>
    <x v="5"/>
    <s v="kg"/>
    <n v="2606126764.7999997"/>
    <s v="CargillChicken"/>
    <x v="0"/>
  </r>
  <r>
    <s v="Meat"/>
    <x v="2"/>
    <x v="1"/>
    <s v="Latin America and the Caribbean"/>
    <x v="1"/>
    <x v="5"/>
    <s v="kg"/>
    <n v="1835952976"/>
    <s v="CargillChicken"/>
    <x v="0"/>
  </r>
  <r>
    <s v="Meat"/>
    <x v="2"/>
    <x v="1"/>
    <s v="East Asia and Southeast Asia"/>
    <x v="1"/>
    <x v="5"/>
    <s v="kg"/>
    <n v="906598980"/>
    <s v="CargillChicken"/>
    <x v="0"/>
  </r>
  <r>
    <s v="Meat"/>
    <x v="2"/>
    <x v="1"/>
    <s v="Western Europe"/>
    <x v="1"/>
    <x v="5"/>
    <s v="kg"/>
    <n v="735090768"/>
    <s v="CargillChicken"/>
    <x v="0"/>
  </r>
  <r>
    <s v="Meat"/>
    <x v="15"/>
    <x v="1"/>
    <s v="East Asia and Southeast Asia"/>
    <x v="1"/>
    <x v="5"/>
    <s v="kg"/>
    <n v="4940964441"/>
    <s v="JapfaChicken"/>
    <x v="0"/>
  </r>
  <r>
    <s v="Meat"/>
    <x v="16"/>
    <x v="1"/>
    <s v="East Asia and Southeast Asia"/>
    <x v="1"/>
    <x v="5"/>
    <s v="kg"/>
    <n v="4079695410"/>
    <s v="Wellhope AgritechChicken"/>
    <x v="0"/>
  </r>
  <r>
    <s v="Meat"/>
    <x v="17"/>
    <x v="1"/>
    <s v="East Asia and Southeast Asia"/>
    <x v="1"/>
    <x v="5"/>
    <s v="kg"/>
    <n v="3450112785"/>
    <s v="Charoen PokphandChicken"/>
    <x v="0"/>
  </r>
  <r>
    <s v="Meat"/>
    <x v="17"/>
    <x v="1"/>
    <s v="Russian Federation"/>
    <x v="1"/>
    <x v="5"/>
    <s v="kg"/>
    <n v="333608800"/>
    <s v="Charoen PokphandChicken"/>
    <x v="0"/>
  </r>
  <r>
    <s v="Meat"/>
    <x v="18"/>
    <x v="1"/>
    <s v="East Asia and Southeast Asia"/>
    <x v="1"/>
    <x v="5"/>
    <s v="kg"/>
    <n v="3424929480"/>
    <s v="Fuijan Sunner DevelopmentChicken"/>
    <x v="0"/>
  </r>
  <r>
    <s v="Meat"/>
    <x v="19"/>
    <x v="1"/>
    <s v="North America"/>
    <x v="1"/>
    <x v="5"/>
    <s v="kg"/>
    <n v="3260091360"/>
    <s v="Koch FoodsChicken"/>
    <x v="0"/>
  </r>
  <r>
    <s v="Meat"/>
    <x v="20"/>
    <x v="1"/>
    <s v="Near East and North Africa"/>
    <x v="1"/>
    <x v="5"/>
    <s v="kg"/>
    <n v="3600769449.1999998"/>
    <s v="Arab Company for Livestock Development (ACOLID)Chicken"/>
    <x v="0"/>
  </r>
  <r>
    <s v="Meat"/>
    <x v="21"/>
    <x v="1"/>
    <s v="East Asia and Southeast Asia"/>
    <x v="1"/>
    <x v="5"/>
    <s v="kg"/>
    <n v="3313014872.5800004"/>
    <s v="New Hope GroupChicken"/>
    <x v="0"/>
  </r>
  <r>
    <s v="Meat"/>
    <x v="22"/>
    <x v="1"/>
    <s v="Latin America and the Caribbean"/>
    <x v="1"/>
    <x v="5"/>
    <s v="kg"/>
    <n v="3446677520"/>
    <s v="Industrias BachocoChicken"/>
    <x v="0"/>
  </r>
  <r>
    <s v="Meat"/>
    <x v="22"/>
    <x v="1"/>
    <s v="North America"/>
    <x v="1"/>
    <x v="5"/>
    <s v="kg"/>
    <n v="656884080"/>
    <s v="Industrias BachocoChicken"/>
    <x v="0"/>
  </r>
  <r>
    <s v="Meat"/>
    <x v="23"/>
    <x v="1"/>
    <s v="North America"/>
    <x v="1"/>
    <x v="5"/>
    <s v="kg"/>
    <n v="2992471920"/>
    <s v="Perdue FarmsChicken"/>
    <x v="0"/>
  </r>
  <r>
    <s v="Meat"/>
    <x v="24"/>
    <x v="1"/>
    <s v="North America"/>
    <x v="1"/>
    <x v="5"/>
    <s v="kg"/>
    <n v="2606126764.7999997"/>
    <s v="Continental Grain CompanyChicken"/>
    <x v="0"/>
  </r>
  <r>
    <s v="Meat"/>
    <x v="25"/>
    <x v="1"/>
    <s v="Eastern Europe"/>
    <x v="1"/>
    <x v="5"/>
    <s v="kg"/>
    <n v="2023123253.7574799"/>
    <s v="MHPChicken"/>
    <x v="1"/>
  </r>
  <r>
    <s v="Meat"/>
    <x v="26"/>
    <x v="1"/>
    <s v="East Asia and Southeast Asia"/>
    <x v="1"/>
    <x v="5"/>
    <s v="kg"/>
    <n v="1054341036"/>
    <s v="WH GroupChicken"/>
    <x v="0"/>
  </r>
  <r>
    <s v="Meat"/>
    <x v="26"/>
    <x v="1"/>
    <s v="Eastern Europe"/>
    <x v="1"/>
    <x v="5"/>
    <s v="kg"/>
    <n v="482966540"/>
    <s v="WH GroupChicken"/>
    <x v="0"/>
  </r>
  <r>
    <s v="Meat"/>
    <x v="27"/>
    <x v="1"/>
    <s v="Latin America and the Caribbean"/>
    <x v="1"/>
    <x v="5"/>
    <s v="kg"/>
    <n v="2189493363.2000003"/>
    <s v="Aurora AlimentosChicken"/>
    <x v="0"/>
  </r>
  <r>
    <s v="Meat"/>
    <x v="26"/>
    <x v="2"/>
    <s v="North America"/>
    <x v="1"/>
    <x v="5"/>
    <s v="kg"/>
    <n v="12718703454.875175"/>
    <s v="WH GroupPigs"/>
    <x v="0"/>
  </r>
  <r>
    <s v="Meat"/>
    <x v="26"/>
    <x v="2"/>
    <s v="East Asia and Southeast Asia"/>
    <x v="1"/>
    <x v="5"/>
    <s v="kg"/>
    <n v="7348743589.4810286"/>
    <s v="WH GroupPigs"/>
    <x v="0"/>
  </r>
  <r>
    <s v="Meat"/>
    <x v="26"/>
    <x v="2"/>
    <s v="Eastern Europe"/>
    <x v="1"/>
    <x v="5"/>
    <s v="kg"/>
    <n v="2608967903.3477259"/>
    <s v="WH GroupPigs"/>
    <x v="0"/>
  </r>
  <r>
    <s v="Meat"/>
    <x v="0"/>
    <x v="2"/>
    <s v="North America"/>
    <x v="1"/>
    <x v="5"/>
    <s v="kg"/>
    <n v="11484972057.599998"/>
    <s v="JBSPigs"/>
    <x v="0"/>
  </r>
  <r>
    <s v="Meat"/>
    <x v="0"/>
    <x v="2"/>
    <s v="Latin America and the Caribbean"/>
    <x v="1"/>
    <x v="5"/>
    <s v="kg"/>
    <n v="4082114188.7999997"/>
    <s v="JBSPigs"/>
    <x v="0"/>
  </r>
  <r>
    <s v="Meat"/>
    <x v="0"/>
    <x v="2"/>
    <s v="Oceania"/>
    <x v="1"/>
    <x v="5"/>
    <s v="kg"/>
    <n v="1335046853.0880001"/>
    <s v="JBSPigs"/>
    <x v="0"/>
  </r>
  <r>
    <s v="Meat"/>
    <x v="0"/>
    <x v="2"/>
    <s v="Western Europe"/>
    <x v="1"/>
    <x v="5"/>
    <s v="kg"/>
    <n v="878597935.77600002"/>
    <s v="JBSPigs"/>
    <x v="0"/>
  </r>
  <r>
    <s v="Meat"/>
    <x v="3"/>
    <x v="2"/>
    <s v="North America"/>
    <x v="1"/>
    <x v="5"/>
    <s v="kg"/>
    <n v="8801249184"/>
    <s v="TysonPigs"/>
    <x v="0"/>
  </r>
  <r>
    <s v="Meat"/>
    <x v="11"/>
    <x v="2"/>
    <s v="Western Europe"/>
    <x v="1"/>
    <x v="5"/>
    <s v="kg"/>
    <n v="7676740800"/>
    <s v="Tönnies GroupPigs"/>
    <x v="0"/>
  </r>
  <r>
    <s v="Meat"/>
    <x v="8"/>
    <x v="2"/>
    <s v="Western Europe"/>
    <x v="1"/>
    <x v="5"/>
    <s v="kg"/>
    <n v="6303143596.8000002"/>
    <s v="Danish CrownPigs"/>
    <x v="0"/>
  </r>
  <r>
    <s v="Meat"/>
    <x v="8"/>
    <x v="2"/>
    <s v="Eastern Europe"/>
    <x v="1"/>
    <x v="5"/>
    <s v="kg"/>
    <n v="529313776.80000007"/>
    <s v="Danish CrownPigs"/>
    <x v="0"/>
  </r>
  <r>
    <s v="Meat"/>
    <x v="7"/>
    <x v="2"/>
    <s v="Western Europe"/>
    <x v="1"/>
    <x v="5"/>
    <s v="kg"/>
    <n v="5193175338.7199993"/>
    <s v="Vion Food GroupPigs"/>
    <x v="0"/>
  </r>
  <r>
    <s v="Meat"/>
    <x v="28"/>
    <x v="2"/>
    <s v="East Asia and Southeast Asia"/>
    <x v="1"/>
    <x v="5"/>
    <s v="kg"/>
    <n v="7394505300"/>
    <s v="Muyuan FoodstuffPigs"/>
    <x v="0"/>
  </r>
  <r>
    <s v="Meat"/>
    <x v="13"/>
    <x v="2"/>
    <s v="Latin America and the Caribbean"/>
    <x v="1"/>
    <x v="5"/>
    <s v="kg"/>
    <n v="4464679003.2000008"/>
    <s v="BRFPigs"/>
    <x v="0"/>
  </r>
  <r>
    <s v="Meat"/>
    <x v="29"/>
    <x v="2"/>
    <s v="Western Europe"/>
    <x v="1"/>
    <x v="5"/>
    <s v="kg"/>
    <n v="3670400000"/>
    <s v="Grupo VallPigs"/>
    <x v="0"/>
  </r>
  <r>
    <s v="Meat"/>
    <x v="30"/>
    <x v="2"/>
    <s v="East Asia and Southeast Asia"/>
    <x v="1"/>
    <x v="5"/>
    <s v="kg"/>
    <n v="4712184750"/>
    <s v="Zhengbang GroupPigs"/>
    <x v="0"/>
  </r>
  <r>
    <s v="Meat"/>
    <x v="5"/>
    <x v="2"/>
    <s v="Western Europe"/>
    <x v="1"/>
    <x v="5"/>
    <s v="kg"/>
    <n v="3616984615.3846164"/>
    <s v="BigardPigs"/>
    <x v="0"/>
  </r>
  <r>
    <s v="Meat"/>
    <x v="27"/>
    <x v="2"/>
    <s v="Latin America and the Caribbean"/>
    <x v="1"/>
    <x v="5"/>
    <s v="kg"/>
    <n v="3381086250"/>
    <s v="Aurora AlimentosPigs"/>
    <x v="0"/>
  </r>
  <r>
    <s v="Meat"/>
    <x v="17"/>
    <x v="2"/>
    <s v="North America"/>
    <x v="1"/>
    <x v="5"/>
    <s v="kg"/>
    <n v="1625640000"/>
    <s v="Charoen PokphandPigs"/>
    <x v="0"/>
  </r>
  <r>
    <s v="Meat"/>
    <x v="17"/>
    <x v="2"/>
    <s v="Russian Federation"/>
    <x v="1"/>
    <x v="5"/>
    <s v="kg"/>
    <n v="914656500"/>
    <s v="Charoen PokphandPigs"/>
    <x v="0"/>
  </r>
  <r>
    <s v="Meat"/>
    <x v="17"/>
    <x v="2"/>
    <s v="East Asia and Southeast Asia"/>
    <x v="1"/>
    <x v="5"/>
    <s v="kg"/>
    <n v="630150150"/>
    <s v="Charoen PokphandPigs"/>
    <x v="0"/>
  </r>
  <r>
    <s v="Meat"/>
    <x v="10"/>
    <x v="2"/>
    <s v="Western Europe"/>
    <x v="1"/>
    <x v="5"/>
    <s v="kg"/>
    <n v="2848032000"/>
    <s v="WestfleischPigs"/>
    <x v="0"/>
  </r>
  <r>
    <s v="Meat"/>
    <x v="31"/>
    <x v="2"/>
    <s v="Western Europe"/>
    <x v="1"/>
    <x v="5"/>
    <s v="kg"/>
    <n v="2761728000"/>
    <s v="Grupo JorgesPigs"/>
    <x v="0"/>
  </r>
  <r>
    <s v="Meat"/>
    <x v="32"/>
    <x v="2"/>
    <s v="North America"/>
    <x v="1"/>
    <x v="5"/>
    <s v="kg"/>
    <n v="2566800000"/>
    <s v="SeaboardPigs"/>
    <x v="1"/>
  </r>
  <r>
    <s v="Meat"/>
    <x v="33"/>
    <x v="2"/>
    <s v="East Asia and Southeast Asia"/>
    <x v="1"/>
    <x v="5"/>
    <s v="kg"/>
    <n v="2899806000"/>
    <s v="COFCO GroupPigs"/>
    <x v="1"/>
  </r>
  <r>
    <s v="Meat"/>
    <x v="34"/>
    <x v="2"/>
    <s v="North America"/>
    <x v="1"/>
    <x v="5"/>
    <s v="kg"/>
    <n v="2224560000"/>
    <s v="Triumph FoodsPigs"/>
    <x v="1"/>
  </r>
  <r>
    <s v="Meat"/>
    <x v="35"/>
    <x v="2"/>
    <s v="Western Europe"/>
    <x v="1"/>
    <x v="5"/>
    <s v="kg"/>
    <n v="1855536000"/>
    <s v="Cooperl Arc AtlantiquePigs"/>
    <x v="1"/>
  </r>
  <r>
    <s v="Meat"/>
    <x v="21"/>
    <x v="2"/>
    <s v="East Asia and Southeast Asia"/>
    <x v="1"/>
    <x v="5"/>
    <s v="kg"/>
    <n v="2208313800"/>
    <s v="New Hope GroupPigs"/>
    <x v="0"/>
  </r>
  <r>
    <s v="Meat"/>
    <x v="14"/>
    <x v="2"/>
    <s v="East Asia and Southeast Asia"/>
    <x v="1"/>
    <x v="5"/>
    <s v="kg"/>
    <n v="2141395200"/>
    <s v="Wen's Food GroupPigs"/>
    <x v="0"/>
  </r>
  <r>
    <s v="Meat"/>
    <x v="36"/>
    <x v="2"/>
    <s v="North America"/>
    <x v="1"/>
    <x v="5"/>
    <s v="kg"/>
    <n v="1446990720"/>
    <s v="Clemens Food GroupPigs"/>
    <x v="1"/>
  </r>
  <r>
    <s v="Meat"/>
    <x v="6"/>
    <x v="2"/>
    <s v="Western Europe"/>
    <x v="1"/>
    <x v="5"/>
    <s v="kg"/>
    <n v="305230769.23076928"/>
    <s v="Gruppo CremoniniPigs"/>
    <x v="0"/>
  </r>
  <r>
    <s v="Meat"/>
    <x v="0"/>
    <x v="0"/>
    <s v="Latin America and the Caribbean"/>
    <x v="1"/>
    <x v="6"/>
    <s v="kg"/>
    <n v="70390490608.862656"/>
    <s v="JBSCattle"/>
    <x v="0"/>
  </r>
  <r>
    <s v="Meat"/>
    <x v="0"/>
    <x v="0"/>
    <s v="North America"/>
    <x v="1"/>
    <x v="6"/>
    <s v="kg"/>
    <n v="33576433351.361351"/>
    <s v="JBSCattle"/>
    <x v="0"/>
  </r>
  <r>
    <s v="Meat"/>
    <x v="0"/>
    <x v="0"/>
    <s v="Oceania"/>
    <x v="1"/>
    <x v="6"/>
    <s v="kg"/>
    <n v="9534928909.108633"/>
    <s v="JBSCattle"/>
    <x v="0"/>
  </r>
  <r>
    <s v="Meat"/>
    <x v="1"/>
    <x v="0"/>
    <s v="Latin America and the Caribbean"/>
    <x v="1"/>
    <x v="6"/>
    <s v="kg"/>
    <n v="28992377173.112892"/>
    <s v="MarfrigCattle"/>
    <x v="0"/>
  </r>
  <r>
    <s v="Meat"/>
    <x v="1"/>
    <x v="0"/>
    <s v="North America"/>
    <x v="1"/>
    <x v="6"/>
    <s v="kg"/>
    <n v="11031277939.58131"/>
    <s v="MarfrigCattle"/>
    <x v="0"/>
  </r>
  <r>
    <s v="Meat"/>
    <x v="2"/>
    <x v="0"/>
    <s v="North America"/>
    <x v="1"/>
    <x v="6"/>
    <s v="kg"/>
    <n v="26235739541.666664"/>
    <s v="CargillCattle"/>
    <x v="0"/>
  </r>
  <r>
    <s v="Meat"/>
    <x v="2"/>
    <x v="0"/>
    <s v="Oceania"/>
    <x v="1"/>
    <x v="6"/>
    <s v="kg"/>
    <n v="2711125624.9999995"/>
    <s v="CargillCattle"/>
    <x v="0"/>
  </r>
  <r>
    <s v="Meat"/>
    <x v="3"/>
    <x v="0"/>
    <s v="North America"/>
    <x v="1"/>
    <x v="6"/>
    <s v="kg"/>
    <n v="22160151259.682739"/>
    <s v="TysonCattle"/>
    <x v="0"/>
  </r>
  <r>
    <s v="Meat"/>
    <x v="3"/>
    <x v="0"/>
    <s v="Oceania"/>
    <x v="1"/>
    <x v="6"/>
    <s v="kg"/>
    <n v="1644078219.4880948"/>
    <s v="TysonCattle"/>
    <x v="0"/>
  </r>
  <r>
    <s v="Meat"/>
    <x v="4"/>
    <x v="0"/>
    <s v="Latin America and the Caribbean"/>
    <x v="1"/>
    <x v="6"/>
    <s v="kg"/>
    <n v="29578425725.333332"/>
    <s v="MinervaCattle"/>
    <x v="0"/>
  </r>
  <r>
    <s v="Meat"/>
    <x v="5"/>
    <x v="0"/>
    <s v="Western Europe"/>
    <x v="1"/>
    <x v="6"/>
    <s v="kg"/>
    <n v="8882380800.0000019"/>
    <s v="BigardCattle"/>
    <x v="0"/>
  </r>
  <r>
    <s v="Meat"/>
    <x v="6"/>
    <x v="0"/>
    <s v="Western Europe"/>
    <x v="1"/>
    <x v="6"/>
    <s v="kg"/>
    <n v="8574179520"/>
    <s v="Gruppo CremoniniCattle"/>
    <x v="0"/>
  </r>
  <r>
    <s v="Meat"/>
    <x v="7"/>
    <x v="0"/>
    <s v="Western Europe"/>
    <x v="1"/>
    <x v="6"/>
    <s v="kg"/>
    <n v="3521895391.0979996"/>
    <s v="Vion Food GroupCattle"/>
    <x v="0"/>
  </r>
  <r>
    <s v="Meat"/>
    <x v="8"/>
    <x v="0"/>
    <s v="Western Europe"/>
    <x v="1"/>
    <x v="6"/>
    <s v="kg"/>
    <n v="3504835764"/>
    <s v="Danish CrownCattle"/>
    <x v="0"/>
  </r>
  <r>
    <s v="Meat"/>
    <x v="9"/>
    <x v="0"/>
    <s v="Oceania"/>
    <x v="1"/>
    <x v="6"/>
    <s v="kg"/>
    <n v="2711125624.9999995"/>
    <s v="Teys Cattle"/>
    <x v="0"/>
  </r>
  <r>
    <s v="Meat"/>
    <x v="10"/>
    <x v="0"/>
    <s v="Western Europe"/>
    <x v="1"/>
    <x v="6"/>
    <s v="kg"/>
    <n v="1751497977.6000001"/>
    <s v="WestfleischCattle"/>
    <x v="0"/>
  </r>
  <r>
    <s v="Meat"/>
    <x v="11"/>
    <x v="0"/>
    <s v="Western Europe"/>
    <x v="1"/>
    <x v="6"/>
    <s v="kg"/>
    <n v="1674226008"/>
    <s v="Tönnies GroupCattle"/>
    <x v="0"/>
  </r>
  <r>
    <s v="Meat"/>
    <x v="12"/>
    <x v="0"/>
    <s v="Oceania"/>
    <x v="1"/>
    <x v="6"/>
    <s v="kg"/>
    <n v="1217689422.5491662"/>
    <s v="NH FoodsCattle"/>
    <x v="1"/>
  </r>
  <r>
    <s v="Meat"/>
    <x v="0"/>
    <x v="1"/>
    <s v="North America"/>
    <x v="1"/>
    <x v="6"/>
    <s v="kg"/>
    <n v="261818091.86658463"/>
    <s v="JBSChicken"/>
    <x v="0"/>
  </r>
  <r>
    <s v="Meat"/>
    <x v="0"/>
    <x v="1"/>
    <s v="Latin America and the Caribbean"/>
    <x v="1"/>
    <x v="6"/>
    <s v="kg"/>
    <n v="337668777.38880002"/>
    <s v="JBSChicken"/>
    <x v="0"/>
  </r>
  <r>
    <s v="Meat"/>
    <x v="0"/>
    <x v="1"/>
    <s v="Western Europe"/>
    <x v="1"/>
    <x v="6"/>
    <s v="kg"/>
    <n v="67711270.523938477"/>
    <s v="JBSChicken"/>
    <x v="0"/>
  </r>
  <r>
    <s v="Meat"/>
    <x v="3"/>
    <x v="1"/>
    <s v="North America"/>
    <x v="1"/>
    <x v="6"/>
    <s v="kg"/>
    <n v="251767260.69677418"/>
    <s v="TysonChicken"/>
    <x v="0"/>
  </r>
  <r>
    <s v="Meat"/>
    <x v="3"/>
    <x v="1"/>
    <s v="East Asia and Southeast Asia"/>
    <x v="1"/>
    <x v="6"/>
    <s v="kg"/>
    <n v="22379782.64516129"/>
    <s v="TysonChicken"/>
    <x v="0"/>
  </r>
  <r>
    <s v="Meat"/>
    <x v="13"/>
    <x v="1"/>
    <s v="Latin America and the Caribbean"/>
    <x v="1"/>
    <x v="6"/>
    <s v="kg"/>
    <n v="385457564.37760007"/>
    <s v="BRFChicken"/>
    <x v="0"/>
  </r>
  <r>
    <s v="Meat"/>
    <x v="14"/>
    <x v="1"/>
    <s v="East Asia and Southeast Asia"/>
    <x v="1"/>
    <x v="6"/>
    <s v="kg"/>
    <n v="126773829"/>
    <s v="Wen's Food GroupChicken"/>
    <x v="0"/>
  </r>
  <r>
    <s v="Meat"/>
    <x v="2"/>
    <x v="1"/>
    <s v="North America"/>
    <x v="1"/>
    <x v="6"/>
    <s v="kg"/>
    <n v="77794828.799999997"/>
    <s v="CargillChicken"/>
    <x v="0"/>
  </r>
  <r>
    <s v="Meat"/>
    <x v="2"/>
    <x v="1"/>
    <s v="Latin America and the Caribbean"/>
    <x v="1"/>
    <x v="6"/>
    <s v="kg"/>
    <n v="64316824"/>
    <s v="CargillChicken"/>
    <x v="0"/>
  </r>
  <r>
    <s v="Meat"/>
    <x v="2"/>
    <x v="1"/>
    <s v="East Asia and Southeast Asia"/>
    <x v="1"/>
    <x v="6"/>
    <s v="kg"/>
    <n v="19289340"/>
    <s v="CargillChicken"/>
    <x v="0"/>
  </r>
  <r>
    <s v="Meat"/>
    <x v="2"/>
    <x v="1"/>
    <s v="Western Europe"/>
    <x v="1"/>
    <x v="6"/>
    <s v="kg"/>
    <n v="24727824"/>
    <s v="CargillChicken"/>
    <x v="0"/>
  </r>
  <r>
    <s v="Meat"/>
    <x v="15"/>
    <x v="1"/>
    <s v="East Asia and Southeast Asia"/>
    <x v="1"/>
    <x v="6"/>
    <s v="kg"/>
    <n v="105126903"/>
    <s v="JapfaChicken"/>
    <x v="0"/>
  </r>
  <r>
    <s v="Meat"/>
    <x v="16"/>
    <x v="1"/>
    <s v="East Asia and Southeast Asia"/>
    <x v="1"/>
    <x v="6"/>
    <s v="kg"/>
    <n v="86802030"/>
    <s v="Wellhope AgritechChicken"/>
    <x v="0"/>
  </r>
  <r>
    <s v="Meat"/>
    <x v="17"/>
    <x v="1"/>
    <s v="East Asia and Southeast Asia"/>
    <x v="1"/>
    <x v="6"/>
    <s v="kg"/>
    <n v="73406655"/>
    <s v="Charoen PokphandChicken"/>
    <x v="0"/>
  </r>
  <r>
    <s v="Meat"/>
    <x v="17"/>
    <x v="1"/>
    <s v="Russian Federation"/>
    <x v="1"/>
    <x v="6"/>
    <s v="kg"/>
    <n v="7119700.0000000009"/>
    <s v="Charoen PokphandChicken"/>
    <x v="0"/>
  </r>
  <r>
    <s v="Meat"/>
    <x v="18"/>
    <x v="1"/>
    <s v="East Asia and Southeast Asia"/>
    <x v="1"/>
    <x v="6"/>
    <s v="kg"/>
    <n v="72870840"/>
    <s v="Fuijan Sunner DevelopmentChicken"/>
    <x v="0"/>
  </r>
  <r>
    <s v="Meat"/>
    <x v="19"/>
    <x v="1"/>
    <s v="North America"/>
    <x v="1"/>
    <x v="6"/>
    <s v="kg"/>
    <n v="97316160"/>
    <s v="Koch FoodsChicken"/>
    <x v="0"/>
  </r>
  <r>
    <s v="Meat"/>
    <x v="20"/>
    <x v="1"/>
    <s v="Near East and North Africa"/>
    <x v="1"/>
    <x v="6"/>
    <s v="kg"/>
    <n v="99560445.599999994"/>
    <s v="Arab Company for Livestock Development (ACOLID)Chicken"/>
    <x v="0"/>
  </r>
  <r>
    <s v="Meat"/>
    <x v="21"/>
    <x v="1"/>
    <s v="East Asia and Southeast Asia"/>
    <x v="1"/>
    <x v="6"/>
    <s v="kg"/>
    <n v="70489678.140000001"/>
    <s v="New Hope GroupChicken"/>
    <x v="0"/>
  </r>
  <r>
    <s v="Meat"/>
    <x v="22"/>
    <x v="1"/>
    <s v="Latin America and the Caribbean"/>
    <x v="1"/>
    <x v="6"/>
    <s v="kg"/>
    <n v="120743480"/>
    <s v="Industrias BachocoChicken"/>
    <x v="0"/>
  </r>
  <r>
    <s v="Meat"/>
    <x v="22"/>
    <x v="1"/>
    <s v="North America"/>
    <x v="1"/>
    <x v="6"/>
    <s v="kg"/>
    <n v="19608480"/>
    <s v="Industrias BachocoChicken"/>
    <x v="0"/>
  </r>
  <r>
    <s v="Meat"/>
    <x v="23"/>
    <x v="1"/>
    <s v="North America"/>
    <x v="1"/>
    <x v="6"/>
    <s v="kg"/>
    <n v="89327520"/>
    <s v="Perdue FarmsChicken"/>
    <x v="0"/>
  </r>
  <r>
    <s v="Meat"/>
    <x v="24"/>
    <x v="1"/>
    <s v="North America"/>
    <x v="1"/>
    <x v="6"/>
    <s v="kg"/>
    <n v="77794828.799999997"/>
    <s v="Continental Grain CompanyChicken"/>
    <x v="0"/>
  </r>
  <r>
    <s v="Meat"/>
    <x v="25"/>
    <x v="1"/>
    <s v="Eastern Europe"/>
    <x v="1"/>
    <x v="6"/>
    <s v="kg"/>
    <n v="53770717.707839996"/>
    <s v="MHPChicken"/>
    <x v="1"/>
  </r>
  <r>
    <s v="Meat"/>
    <x v="26"/>
    <x v="1"/>
    <s v="East Asia and Southeast Asia"/>
    <x v="1"/>
    <x v="6"/>
    <s v="kg"/>
    <n v="22432788"/>
    <s v="WH GroupChicken"/>
    <x v="0"/>
  </r>
  <r>
    <s v="Meat"/>
    <x v="26"/>
    <x v="1"/>
    <s v="Eastern Europe"/>
    <x v="1"/>
    <x v="6"/>
    <s v="kg"/>
    <n v="12836320"/>
    <s v="WH GroupChicken"/>
    <x v="0"/>
  </r>
  <r>
    <s v="Meat"/>
    <x v="27"/>
    <x v="1"/>
    <s v="Latin America and the Caribbean"/>
    <x v="1"/>
    <x v="6"/>
    <s v="kg"/>
    <n v="76701996.800000012"/>
    <s v="Aurora AlimentosChicken"/>
    <x v="0"/>
  </r>
  <r>
    <s v="Meat"/>
    <x v="26"/>
    <x v="2"/>
    <s v="North America"/>
    <x v="1"/>
    <x v="6"/>
    <s v="kg"/>
    <n v="6025998612.6928759"/>
    <s v="WH GroupPigs"/>
    <x v="0"/>
  </r>
  <r>
    <s v="Meat"/>
    <x v="26"/>
    <x v="2"/>
    <s v="East Asia and Southeast Asia"/>
    <x v="1"/>
    <x v="6"/>
    <s v="kg"/>
    <n v="3015441898.4192667"/>
    <s v="WH GroupPigs"/>
    <x v="0"/>
  </r>
  <r>
    <s v="Meat"/>
    <x v="26"/>
    <x v="2"/>
    <s v="Eastern Europe"/>
    <x v="1"/>
    <x v="6"/>
    <s v="kg"/>
    <n v="691730529.69762242"/>
    <s v="WH GroupPigs"/>
    <x v="0"/>
  </r>
  <r>
    <s v="Meat"/>
    <x v="0"/>
    <x v="2"/>
    <s v="North America"/>
    <x v="1"/>
    <x v="6"/>
    <s v="kg"/>
    <n v="5441468616"/>
    <s v="JBSPigs"/>
    <x v="0"/>
  </r>
  <r>
    <s v="Meat"/>
    <x v="0"/>
    <x v="2"/>
    <s v="Latin America and the Caribbean"/>
    <x v="1"/>
    <x v="6"/>
    <s v="kg"/>
    <n v="1337899622.4000001"/>
    <s v="JBSPigs"/>
    <x v="0"/>
  </r>
  <r>
    <s v="Meat"/>
    <x v="0"/>
    <x v="2"/>
    <s v="Oceania"/>
    <x v="1"/>
    <x v="6"/>
    <s v="kg"/>
    <n v="769893939.36000001"/>
    <s v="JBSPigs"/>
    <x v="0"/>
  </r>
  <r>
    <s v="Meat"/>
    <x v="0"/>
    <x v="2"/>
    <s v="Western Europe"/>
    <x v="1"/>
    <x v="6"/>
    <s v="kg"/>
    <n v="242677252.42199999"/>
    <s v="JBSPigs"/>
    <x v="0"/>
  </r>
  <r>
    <s v="Meat"/>
    <x v="3"/>
    <x v="2"/>
    <s v="North America"/>
    <x v="1"/>
    <x v="6"/>
    <s v="kg"/>
    <n v="4169946690.0000005"/>
    <s v="TysonPigs"/>
    <x v="0"/>
  </r>
  <r>
    <s v="Meat"/>
    <x v="11"/>
    <x v="2"/>
    <s v="Western Europe"/>
    <x v="1"/>
    <x v="6"/>
    <s v="kg"/>
    <n v="2120390100"/>
    <s v="Tönnies GroupPigs"/>
    <x v="0"/>
  </r>
  <r>
    <s v="Meat"/>
    <x v="8"/>
    <x v="2"/>
    <s v="Western Europe"/>
    <x v="1"/>
    <x v="6"/>
    <s v="kg"/>
    <n v="1740989259.5999999"/>
    <s v="Danish CrownPigs"/>
    <x v="0"/>
  </r>
  <r>
    <s v="Meat"/>
    <x v="8"/>
    <x v="2"/>
    <s v="Eastern Europe"/>
    <x v="1"/>
    <x v="6"/>
    <s v="kg"/>
    <n v="140339978.40000001"/>
    <s v="Danish CrownPigs"/>
    <x v="0"/>
  </r>
  <r>
    <s v="Meat"/>
    <x v="7"/>
    <x v="2"/>
    <s v="Western Europe"/>
    <x v="1"/>
    <x v="6"/>
    <s v="kg"/>
    <n v="1434405285.0900002"/>
    <s v="Vion Food GroupPigs"/>
    <x v="0"/>
  </r>
  <r>
    <s v="Meat"/>
    <x v="28"/>
    <x v="2"/>
    <s v="East Asia and Southeast Asia"/>
    <x v="1"/>
    <x v="6"/>
    <s v="kg"/>
    <n v="3034219500"/>
    <s v="Muyuan FoodstuffPigs"/>
    <x v="0"/>
  </r>
  <r>
    <s v="Meat"/>
    <x v="13"/>
    <x v="2"/>
    <s v="Latin America and the Caribbean"/>
    <x v="1"/>
    <x v="6"/>
    <s v="kg"/>
    <n v="1463283993.5999999"/>
    <s v="BRFPigs"/>
    <x v="0"/>
  </r>
  <r>
    <s v="Meat"/>
    <x v="29"/>
    <x v="2"/>
    <s v="Western Europe"/>
    <x v="1"/>
    <x v="6"/>
    <s v="kg"/>
    <n v="1013800000"/>
    <s v="Grupo VallPigs"/>
    <x v="0"/>
  </r>
  <r>
    <s v="Meat"/>
    <x v="30"/>
    <x v="2"/>
    <s v="East Asia and Southeast Asia"/>
    <x v="1"/>
    <x v="6"/>
    <s v="kg"/>
    <n v="1933571249.9999998"/>
    <s v="Zhengbang GroupPigs"/>
    <x v="0"/>
  </r>
  <r>
    <s v="Meat"/>
    <x v="5"/>
    <x v="2"/>
    <s v="Western Europe"/>
    <x v="1"/>
    <x v="6"/>
    <s v="kg"/>
    <n v="999046153.84615409"/>
    <s v="BigardPigs"/>
    <x v="0"/>
  </r>
  <r>
    <s v="Meat"/>
    <x v="27"/>
    <x v="2"/>
    <s v="Latin America and the Caribbean"/>
    <x v="1"/>
    <x v="6"/>
    <s v="kg"/>
    <n v="1108140000"/>
    <s v="Aurora AlimentosPigs"/>
    <x v="0"/>
  </r>
  <r>
    <s v="Meat"/>
    <x v="17"/>
    <x v="2"/>
    <s v="North America"/>
    <x v="1"/>
    <x v="6"/>
    <s v="kg"/>
    <n v="770212500"/>
    <s v="Charoen PokphandPigs"/>
    <x v="0"/>
  </r>
  <r>
    <s v="Meat"/>
    <x v="17"/>
    <x v="2"/>
    <s v="Russian Federation"/>
    <x v="1"/>
    <x v="6"/>
    <s v="kg"/>
    <n v="118530000"/>
    <s v="Charoen PokphandPigs"/>
    <x v="0"/>
  </r>
  <r>
    <s v="Meat"/>
    <x v="17"/>
    <x v="2"/>
    <s v="East Asia and Southeast Asia"/>
    <x v="1"/>
    <x v="6"/>
    <s v="kg"/>
    <n v="258572249.99999997"/>
    <s v="Charoen PokphandPigs"/>
    <x v="0"/>
  </r>
  <r>
    <s v="Meat"/>
    <x v="10"/>
    <x v="2"/>
    <s v="Western Europe"/>
    <x v="1"/>
    <x v="6"/>
    <s v="kg"/>
    <n v="786654000"/>
    <s v="WestfleischPigs"/>
    <x v="0"/>
  </r>
  <r>
    <s v="Meat"/>
    <x v="31"/>
    <x v="2"/>
    <s v="Western Europe"/>
    <x v="1"/>
    <x v="6"/>
    <s v="kg"/>
    <n v="762816000"/>
    <s v="Grupo JorgesPigs"/>
    <x v="0"/>
  </r>
  <r>
    <s v="Meat"/>
    <x v="32"/>
    <x v="2"/>
    <s v="North America"/>
    <x v="1"/>
    <x v="6"/>
    <s v="kg"/>
    <n v="1216125000"/>
    <s v="SeaboardPigs"/>
    <x v="1"/>
  </r>
  <r>
    <s v="Meat"/>
    <x v="33"/>
    <x v="2"/>
    <s v="East Asia and Southeast Asia"/>
    <x v="1"/>
    <x v="6"/>
    <s v="kg"/>
    <n v="1189890000"/>
    <s v="COFCO GroupPigs"/>
    <x v="1"/>
  </r>
  <r>
    <s v="Meat"/>
    <x v="34"/>
    <x v="2"/>
    <s v="North America"/>
    <x v="1"/>
    <x v="6"/>
    <s v="kg"/>
    <n v="1053975000.0000001"/>
    <s v="Triumph FoodsPigs"/>
    <x v="1"/>
  </r>
  <r>
    <s v="Meat"/>
    <x v="35"/>
    <x v="2"/>
    <s v="Western Europe"/>
    <x v="1"/>
    <x v="6"/>
    <s v="kg"/>
    <n v="512517000"/>
    <s v="Cooperl Arc AtlantiquePigs"/>
    <x v="1"/>
  </r>
  <r>
    <s v="Meat"/>
    <x v="21"/>
    <x v="2"/>
    <s v="East Asia and Southeast Asia"/>
    <x v="1"/>
    <x v="6"/>
    <s v="kg"/>
    <n v="906147000"/>
    <s v="New Hope GroupPigs"/>
    <x v="0"/>
  </r>
  <r>
    <s v="Meat"/>
    <x v="14"/>
    <x v="2"/>
    <s v="East Asia and Southeast Asia"/>
    <x v="1"/>
    <x v="6"/>
    <s v="kg"/>
    <n v="878688000"/>
    <s v="Wen's Food GroupPigs"/>
    <x v="0"/>
  </r>
  <r>
    <s v="Meat"/>
    <x v="36"/>
    <x v="2"/>
    <s v="North America"/>
    <x v="1"/>
    <x v="6"/>
    <s v="kg"/>
    <n v="685570200"/>
    <s v="Clemens Food GroupPigs"/>
    <x v="1"/>
  </r>
  <r>
    <s v="Meat"/>
    <x v="6"/>
    <x v="2"/>
    <s v="Western Europe"/>
    <x v="1"/>
    <x v="6"/>
    <s v="kg"/>
    <n v="84307692.307692304"/>
    <s v="Gruppo CremoniniPigs"/>
    <x v="0"/>
  </r>
  <r>
    <s v="Meat"/>
    <x v="0"/>
    <x v="0"/>
    <s v="Latin America and the Caribbean"/>
    <x v="1"/>
    <x v="7"/>
    <s v="kg"/>
    <n v="51782800329.925438"/>
    <s v="JBSCattle"/>
    <x v="0"/>
  </r>
  <r>
    <s v="Meat"/>
    <x v="0"/>
    <x v="0"/>
    <s v="North America"/>
    <x v="1"/>
    <x v="7"/>
    <s v="kg"/>
    <n v="10653145992.499918"/>
    <s v="JBSCattle"/>
    <x v="0"/>
  </r>
  <r>
    <s v="Meat"/>
    <x v="0"/>
    <x v="0"/>
    <s v="Oceania"/>
    <x v="1"/>
    <x v="7"/>
    <s v="kg"/>
    <n v="3372974279.2382007"/>
    <s v="JBSCattle"/>
    <x v="0"/>
  </r>
  <r>
    <s v="Meat"/>
    <x v="1"/>
    <x v="0"/>
    <s v="Latin America and the Caribbean"/>
    <x v="1"/>
    <x v="7"/>
    <s v="kg"/>
    <n v="21328257059.429672"/>
    <s v="MarfrigCattle"/>
    <x v="0"/>
  </r>
  <r>
    <s v="Meat"/>
    <x v="1"/>
    <x v="0"/>
    <s v="North America"/>
    <x v="1"/>
    <x v="7"/>
    <s v="kg"/>
    <n v="3500008864.6830215"/>
    <s v="MarfrigCattle"/>
    <x v="0"/>
  </r>
  <r>
    <s v="Meat"/>
    <x v="2"/>
    <x v="0"/>
    <s v="North America"/>
    <x v="1"/>
    <x v="7"/>
    <s v="kg"/>
    <n v="8324087333.3333321"/>
    <s v="CargillCattle"/>
    <x v="0"/>
  </r>
  <r>
    <s v="Meat"/>
    <x v="2"/>
    <x v="0"/>
    <s v="Oceania"/>
    <x v="1"/>
    <x v="7"/>
    <s v="kg"/>
    <n v="959058750"/>
    <s v="CargillCattle"/>
    <x v="0"/>
  </r>
  <r>
    <s v="Meat"/>
    <x v="3"/>
    <x v="0"/>
    <s v="North America"/>
    <x v="1"/>
    <x v="7"/>
    <s v="kg"/>
    <n v="7030982835.9333324"/>
    <s v="TysonCattle"/>
    <x v="0"/>
  </r>
  <r>
    <s v="Meat"/>
    <x v="3"/>
    <x v="0"/>
    <s v="Oceania"/>
    <x v="1"/>
    <x v="7"/>
    <s v="kg"/>
    <n v="581591493.78571427"/>
    <s v="TysonCattle"/>
    <x v="0"/>
  </r>
  <r>
    <s v="Meat"/>
    <x v="4"/>
    <x v="0"/>
    <s v="Latin America and the Caribbean"/>
    <x v="1"/>
    <x v="7"/>
    <s v="kg"/>
    <n v="21759383975.875"/>
    <s v="MinervaCattle"/>
    <x v="0"/>
  </r>
  <r>
    <s v="Meat"/>
    <x v="5"/>
    <x v="0"/>
    <s v="Western Europe"/>
    <x v="1"/>
    <x v="7"/>
    <s v="kg"/>
    <n v="2414745600.0000005"/>
    <s v="BigardCattle"/>
    <x v="0"/>
  </r>
  <r>
    <s v="Meat"/>
    <x v="6"/>
    <x v="0"/>
    <s v="Western Europe"/>
    <x v="1"/>
    <x v="7"/>
    <s v="kg"/>
    <n v="2330958640"/>
    <s v="Gruppo CremoniniCattle"/>
    <x v="0"/>
  </r>
  <r>
    <s v="Meat"/>
    <x v="7"/>
    <x v="0"/>
    <s v="Western Europe"/>
    <x v="1"/>
    <x v="7"/>
    <s v="kg"/>
    <n v="957455167.79849982"/>
    <s v="Vion Food GroupCattle"/>
    <x v="0"/>
  </r>
  <r>
    <s v="Meat"/>
    <x v="8"/>
    <x v="0"/>
    <s v="Western Europe"/>
    <x v="1"/>
    <x v="7"/>
    <s v="kg"/>
    <n v="952817373"/>
    <s v="Danish CrownCattle"/>
    <x v="0"/>
  </r>
  <r>
    <s v="Meat"/>
    <x v="9"/>
    <x v="0"/>
    <s v="Oceania"/>
    <x v="1"/>
    <x v="7"/>
    <s v="kg"/>
    <n v="959058750"/>
    <s v="Teys Cattle"/>
    <x v="0"/>
  </r>
  <r>
    <s v="Meat"/>
    <x v="10"/>
    <x v="0"/>
    <s v="Western Europe"/>
    <x v="1"/>
    <x v="7"/>
    <s v="kg"/>
    <n v="476158603.20000005"/>
    <s v="WestfleischCattle"/>
    <x v="0"/>
  </r>
  <r>
    <s v="Meat"/>
    <x v="11"/>
    <x v="0"/>
    <s v="Western Europe"/>
    <x v="1"/>
    <x v="7"/>
    <s v="kg"/>
    <n v="455151606"/>
    <s v="Tönnies GroupCattle"/>
    <x v="0"/>
  </r>
  <r>
    <s v="Meat"/>
    <x v="12"/>
    <x v="0"/>
    <s v="Oceania"/>
    <x v="1"/>
    <x v="7"/>
    <s v="kg"/>
    <n v="430756761.95499992"/>
    <s v="NH FoodsCattle"/>
    <x v="1"/>
  </r>
  <r>
    <s v="Meat"/>
    <x v="0"/>
    <x v="1"/>
    <s v="North America"/>
    <x v="1"/>
    <x v="7"/>
    <s v="kg"/>
    <n v="7330906572.26437"/>
    <s v="JBSChicken"/>
    <x v="0"/>
  </r>
  <r>
    <s v="Meat"/>
    <x v="0"/>
    <x v="1"/>
    <s v="Latin America and the Caribbean"/>
    <x v="1"/>
    <x v="7"/>
    <s v="kg"/>
    <n v="7858473364.6848011"/>
    <s v="JBSChicken"/>
    <x v="0"/>
  </r>
  <r>
    <s v="Meat"/>
    <x v="0"/>
    <x v="1"/>
    <s v="Western Europe"/>
    <x v="1"/>
    <x v="7"/>
    <s v="kg"/>
    <n v="1538892511.9076924"/>
    <s v="JBSChicken"/>
    <x v="0"/>
  </r>
  <r>
    <s v="Meat"/>
    <x v="3"/>
    <x v="1"/>
    <s v="North America"/>
    <x v="1"/>
    <x v="7"/>
    <s v="kg"/>
    <n v="7049483299.5096769"/>
    <s v="TysonChicken"/>
    <x v="0"/>
  </r>
  <r>
    <s v="Meat"/>
    <x v="3"/>
    <x v="1"/>
    <s v="East Asia and Southeast Asia"/>
    <x v="1"/>
    <x v="7"/>
    <s v="kg"/>
    <n v="815618745.29032254"/>
    <s v="TysonChicken"/>
    <x v="0"/>
  </r>
  <r>
    <s v="Meat"/>
    <x v="13"/>
    <x v="1"/>
    <s v="Latin America and the Caribbean"/>
    <x v="1"/>
    <x v="7"/>
    <s v="kg"/>
    <n v="8970648770.9696045"/>
    <s v="BRFChicken"/>
    <x v="0"/>
  </r>
  <r>
    <s v="Meat"/>
    <x v="14"/>
    <x v="1"/>
    <s v="East Asia and Southeast Asia"/>
    <x v="1"/>
    <x v="7"/>
    <s v="kg"/>
    <n v="4620201768"/>
    <s v="Wen's Food GroupChicken"/>
    <x v="0"/>
  </r>
  <r>
    <s v="Meat"/>
    <x v="2"/>
    <x v="1"/>
    <s v="North America"/>
    <x v="1"/>
    <x v="7"/>
    <s v="kg"/>
    <n v="2178255206.4000001"/>
    <s v="CargillChicken"/>
    <x v="0"/>
  </r>
  <r>
    <s v="Meat"/>
    <x v="2"/>
    <x v="1"/>
    <s v="Latin America and the Caribbean"/>
    <x v="1"/>
    <x v="7"/>
    <s v="kg"/>
    <n v="1496827904"/>
    <s v="CargillChicken"/>
    <x v="0"/>
  </r>
  <r>
    <s v="Meat"/>
    <x v="2"/>
    <x v="1"/>
    <s v="East Asia and Southeast Asia"/>
    <x v="1"/>
    <x v="7"/>
    <s v="kg"/>
    <n v="702989280"/>
    <s v="CargillChicken"/>
    <x v="0"/>
  </r>
  <r>
    <s v="Meat"/>
    <x v="2"/>
    <x v="1"/>
    <s v="Western Europe"/>
    <x v="1"/>
    <x v="7"/>
    <s v="kg"/>
    <n v="561996000"/>
    <s v="CargillChicken"/>
    <x v="0"/>
  </r>
  <r>
    <s v="Meat"/>
    <x v="15"/>
    <x v="1"/>
    <s v="East Asia and Southeast Asia"/>
    <x v="1"/>
    <x v="7"/>
    <s v="kg"/>
    <n v="3831291576"/>
    <s v="JapfaChicken"/>
    <x v="0"/>
  </r>
  <r>
    <s v="Meat"/>
    <x v="16"/>
    <x v="1"/>
    <s v="East Asia and Southeast Asia"/>
    <x v="1"/>
    <x v="7"/>
    <s v="kg"/>
    <n v="3163451760"/>
    <s v="Wellhope AgritechChicken"/>
    <x v="0"/>
  </r>
  <r>
    <s v="Meat"/>
    <x v="17"/>
    <x v="1"/>
    <s v="East Asia and Southeast Asia"/>
    <x v="1"/>
    <x v="7"/>
    <s v="kg"/>
    <n v="2675264760"/>
    <s v="Charoen PokphandChicken"/>
    <x v="0"/>
  </r>
  <r>
    <s v="Meat"/>
    <x v="17"/>
    <x v="1"/>
    <s v="Russian Federation"/>
    <x v="1"/>
    <x v="7"/>
    <s v="kg"/>
    <n v="289873500"/>
    <s v="Charoen PokphandChicken"/>
    <x v="0"/>
  </r>
  <r>
    <s v="Meat"/>
    <x v="18"/>
    <x v="1"/>
    <s v="East Asia and Southeast Asia"/>
    <x v="1"/>
    <x v="7"/>
    <s v="kg"/>
    <n v="2655737280"/>
    <s v="Fuijan Sunner DevelopmentChicken"/>
    <x v="0"/>
  </r>
  <r>
    <s v="Meat"/>
    <x v="19"/>
    <x v="1"/>
    <s v="North America"/>
    <x v="1"/>
    <x v="7"/>
    <s v="kg"/>
    <n v="2724852480"/>
    <s v="Koch FoodsChicken"/>
    <x v="0"/>
  </r>
  <r>
    <s v="Meat"/>
    <x v="20"/>
    <x v="1"/>
    <s v="Near East and North Africa"/>
    <x v="1"/>
    <x v="7"/>
    <s v="kg"/>
    <n v="2878956218.5999999"/>
    <s v="Arab Company for Livestock Development (ACOLID)Chicken"/>
    <x v="0"/>
  </r>
  <r>
    <s v="Meat"/>
    <x v="21"/>
    <x v="1"/>
    <s v="East Asia and Southeast Asia"/>
    <x v="1"/>
    <x v="7"/>
    <s v="kg"/>
    <n v="2568957158.8800001"/>
    <s v="New Hope GroupChicken"/>
    <x v="0"/>
  </r>
  <r>
    <s v="Meat"/>
    <x v="22"/>
    <x v="1"/>
    <s v="Latin America and the Caribbean"/>
    <x v="1"/>
    <x v="7"/>
    <s v="kg"/>
    <n v="2810030080"/>
    <s v="Industrias BachocoChicken"/>
    <x v="0"/>
  </r>
  <r>
    <s v="Meat"/>
    <x v="22"/>
    <x v="1"/>
    <s v="North America"/>
    <x v="1"/>
    <x v="7"/>
    <s v="kg"/>
    <n v="549037440"/>
    <s v="Industrias BachocoChicken"/>
    <x v="0"/>
  </r>
  <r>
    <s v="Meat"/>
    <x v="23"/>
    <x v="1"/>
    <s v="North America"/>
    <x v="1"/>
    <x v="7"/>
    <s v="kg"/>
    <n v="2501170560"/>
    <s v="Perdue FarmsChicken"/>
    <x v="0"/>
  </r>
  <r>
    <s v="Meat"/>
    <x v="24"/>
    <x v="1"/>
    <s v="North America"/>
    <x v="1"/>
    <x v="7"/>
    <s v="kg"/>
    <n v="2178255206.4000001"/>
    <s v="Continental Grain CompanyChicken"/>
    <x v="0"/>
  </r>
  <r>
    <s v="Meat"/>
    <x v="25"/>
    <x v="1"/>
    <s v="Eastern Europe"/>
    <x v="1"/>
    <x v="7"/>
    <s v="kg"/>
    <n v="1606400191.5217199"/>
    <s v="MHPChicken"/>
    <x v="1"/>
  </r>
  <r>
    <s v="Meat"/>
    <x v="26"/>
    <x v="1"/>
    <s v="East Asia and Southeast Asia"/>
    <x v="1"/>
    <x v="7"/>
    <s v="kg"/>
    <n v="817550496"/>
    <s v="WH GroupChicken"/>
    <x v="0"/>
  </r>
  <r>
    <s v="Meat"/>
    <x v="26"/>
    <x v="1"/>
    <s v="Eastern Europe"/>
    <x v="1"/>
    <x v="7"/>
    <s v="kg"/>
    <n v="383485060"/>
    <s v="WH GroupChicken"/>
    <x v="0"/>
  </r>
  <r>
    <s v="Meat"/>
    <x v="27"/>
    <x v="1"/>
    <s v="Latin America and the Caribbean"/>
    <x v="1"/>
    <x v="7"/>
    <s v="kg"/>
    <n v="1785064652.8000007"/>
    <s v="Aurora AlimentosChicken"/>
    <x v="0"/>
  </r>
  <r>
    <s v="Meat"/>
    <x v="26"/>
    <x v="2"/>
    <s v="North America"/>
    <x v="1"/>
    <x v="7"/>
    <s v="kg"/>
    <n v="5333649835.9153957"/>
    <s v="WH GroupPigs"/>
    <x v="0"/>
  </r>
  <r>
    <s v="Meat"/>
    <x v="26"/>
    <x v="2"/>
    <s v="East Asia and Southeast Asia"/>
    <x v="1"/>
    <x v="7"/>
    <s v="kg"/>
    <n v="3048946808.4017029"/>
    <s v="WH GroupPigs"/>
    <x v="0"/>
  </r>
  <r>
    <s v="Meat"/>
    <x v="26"/>
    <x v="2"/>
    <s v="Eastern Europe"/>
    <x v="1"/>
    <x v="7"/>
    <s v="kg"/>
    <n v="1367120968.1425452"/>
    <s v="WH GroupPigs"/>
    <x v="0"/>
  </r>
  <r>
    <s v="Meat"/>
    <x v="0"/>
    <x v="2"/>
    <s v="North America"/>
    <x v="1"/>
    <x v="7"/>
    <s v="kg"/>
    <n v="4816278604.8000002"/>
    <s v="JBSPigs"/>
    <x v="0"/>
  </r>
  <r>
    <s v="Meat"/>
    <x v="0"/>
    <x v="2"/>
    <s v="Latin America and the Caribbean"/>
    <x v="1"/>
    <x v="7"/>
    <s v="kg"/>
    <n v="1953637516.8000002"/>
    <s v="JBSPigs"/>
    <x v="0"/>
  </r>
  <r>
    <s v="Meat"/>
    <x v="0"/>
    <x v="2"/>
    <s v="Oceania"/>
    <x v="1"/>
    <x v="7"/>
    <s v="kg"/>
    <n v="377332634.01599991"/>
    <s v="JBSPigs"/>
    <x v="0"/>
  </r>
  <r>
    <s v="Meat"/>
    <x v="0"/>
    <x v="2"/>
    <s v="Western Europe"/>
    <x v="1"/>
    <x v="7"/>
    <s v="kg"/>
    <n v="446384435.11199999"/>
    <s v="JBSPigs"/>
    <x v="0"/>
  </r>
  <r>
    <s v="Meat"/>
    <x v="3"/>
    <x v="2"/>
    <s v="North America"/>
    <x v="1"/>
    <x v="7"/>
    <s v="kg"/>
    <n v="3690846432"/>
    <s v="TysonPigs"/>
    <x v="0"/>
  </r>
  <r>
    <s v="Meat"/>
    <x v="11"/>
    <x v="2"/>
    <s v="Western Europe"/>
    <x v="1"/>
    <x v="7"/>
    <s v="kg"/>
    <n v="3900279600"/>
    <s v="Tönnies GroupPigs"/>
    <x v="0"/>
  </r>
  <r>
    <s v="Meat"/>
    <x v="8"/>
    <x v="2"/>
    <s v="Western Europe"/>
    <x v="1"/>
    <x v="7"/>
    <s v="kg"/>
    <n v="3202403601.5999999"/>
    <s v="Danish CrownPigs"/>
    <x v="0"/>
  </r>
  <r>
    <s v="Meat"/>
    <x v="8"/>
    <x v="2"/>
    <s v="Eastern Europe"/>
    <x v="1"/>
    <x v="7"/>
    <s v="kg"/>
    <n v="277364839.20000005"/>
    <s v="Danish CrownPigs"/>
    <x v="0"/>
  </r>
  <r>
    <s v="Meat"/>
    <x v="7"/>
    <x v="2"/>
    <s v="Western Europe"/>
    <x v="1"/>
    <x v="7"/>
    <s v="kg"/>
    <n v="2638468115.6399999"/>
    <s v="Vion Food GroupPigs"/>
    <x v="0"/>
  </r>
  <r>
    <s v="Meat"/>
    <x v="28"/>
    <x v="2"/>
    <s v="East Asia and Southeast Asia"/>
    <x v="1"/>
    <x v="7"/>
    <s v="kg"/>
    <n v="3067933050"/>
    <s v="Muyuan FoodstuffPigs"/>
    <x v="0"/>
  </r>
  <r>
    <s v="Meat"/>
    <x v="13"/>
    <x v="2"/>
    <s v="Latin America and the Caribbean"/>
    <x v="1"/>
    <x v="7"/>
    <s v="kg"/>
    <n v="2136727195.1999998"/>
    <s v="BRFPigs"/>
    <x v="0"/>
  </r>
  <r>
    <s v="Meat"/>
    <x v="29"/>
    <x v="2"/>
    <s v="Western Europe"/>
    <x v="1"/>
    <x v="7"/>
    <s v="kg"/>
    <n v="1864800000"/>
    <s v="Grupo VallPigs"/>
    <x v="0"/>
  </r>
  <r>
    <s v="Meat"/>
    <x v="30"/>
    <x v="2"/>
    <s v="East Asia and Southeast Asia"/>
    <x v="1"/>
    <x v="7"/>
    <s v="kg"/>
    <n v="1955055375"/>
    <s v="Zhengbang GroupPigs"/>
    <x v="0"/>
  </r>
  <r>
    <s v="Meat"/>
    <x v="5"/>
    <x v="2"/>
    <s v="Western Europe"/>
    <x v="1"/>
    <x v="7"/>
    <s v="kg"/>
    <n v="1837661538.4615388"/>
    <s v="BigardPigs"/>
    <x v="0"/>
  </r>
  <r>
    <s v="Meat"/>
    <x v="27"/>
    <x v="2"/>
    <s v="Latin America and the Caribbean"/>
    <x v="1"/>
    <x v="7"/>
    <s v="kg"/>
    <n v="1618136250"/>
    <s v="Aurora AlimentosPigs"/>
    <x v="0"/>
  </r>
  <r>
    <s v="Meat"/>
    <x v="17"/>
    <x v="2"/>
    <s v="North America"/>
    <x v="1"/>
    <x v="7"/>
    <s v="kg"/>
    <n v="681720000"/>
    <s v="Charoen PokphandPigs"/>
    <x v="0"/>
  </r>
  <r>
    <s v="Meat"/>
    <x v="17"/>
    <x v="2"/>
    <s v="Russian Federation"/>
    <x v="1"/>
    <x v="7"/>
    <s v="kg"/>
    <n v="622282500"/>
    <s v="Charoen PokphandPigs"/>
    <x v="0"/>
  </r>
  <r>
    <s v="Meat"/>
    <x v="17"/>
    <x v="2"/>
    <s v="East Asia and Southeast Asia"/>
    <x v="1"/>
    <x v="7"/>
    <s v="kg"/>
    <n v="261445275"/>
    <s v="Charoen PokphandPigs"/>
    <x v="0"/>
  </r>
  <r>
    <s v="Meat"/>
    <x v="10"/>
    <x v="2"/>
    <s v="Western Europe"/>
    <x v="1"/>
    <x v="7"/>
    <s v="kg"/>
    <n v="1446984000"/>
    <s v="WestfleischPigs"/>
    <x v="0"/>
  </r>
  <r>
    <s v="Meat"/>
    <x v="31"/>
    <x v="2"/>
    <s v="Western Europe"/>
    <x v="1"/>
    <x v="7"/>
    <s v="kg"/>
    <n v="1403136000"/>
    <s v="Grupo JorgesPigs"/>
    <x v="0"/>
  </r>
  <r>
    <s v="Meat"/>
    <x v="32"/>
    <x v="2"/>
    <s v="North America"/>
    <x v="1"/>
    <x v="7"/>
    <s v="kg"/>
    <n v="1076400000"/>
    <s v="SeaboardPigs"/>
    <x v="1"/>
  </r>
  <r>
    <s v="Meat"/>
    <x v="33"/>
    <x v="2"/>
    <s v="East Asia and Southeast Asia"/>
    <x v="1"/>
    <x v="7"/>
    <s v="kg"/>
    <n v="1203111000"/>
    <s v="COFCO GroupPigs"/>
    <x v="1"/>
  </r>
  <r>
    <s v="Meat"/>
    <x v="34"/>
    <x v="2"/>
    <s v="North America"/>
    <x v="1"/>
    <x v="7"/>
    <s v="kg"/>
    <n v="932880000"/>
    <s v="Triumph FoodsPigs"/>
    <x v="1"/>
  </r>
  <r>
    <s v="Meat"/>
    <x v="35"/>
    <x v="2"/>
    <s v="Western Europe"/>
    <x v="1"/>
    <x v="7"/>
    <s v="kg"/>
    <n v="942732000"/>
    <s v="Cooperl Arc AtlantiquePigs"/>
    <x v="1"/>
  </r>
  <r>
    <s v="Meat"/>
    <x v="21"/>
    <x v="2"/>
    <s v="East Asia and Southeast Asia"/>
    <x v="1"/>
    <x v="7"/>
    <s v="kg"/>
    <n v="916215300"/>
    <s v="New Hope GroupPigs"/>
    <x v="0"/>
  </r>
  <r>
    <s v="Meat"/>
    <x v="14"/>
    <x v="2"/>
    <s v="East Asia and Southeast Asia"/>
    <x v="1"/>
    <x v="7"/>
    <s v="kg"/>
    <n v="888451200"/>
    <s v="Wen's Food GroupPigs"/>
    <x v="0"/>
  </r>
  <r>
    <s v="Meat"/>
    <x v="36"/>
    <x v="2"/>
    <s v="North America"/>
    <x v="1"/>
    <x v="7"/>
    <s v="kg"/>
    <n v="606802560"/>
    <s v="Clemens Food GroupPigs"/>
    <x v="1"/>
  </r>
  <r>
    <s v="Meat"/>
    <x v="6"/>
    <x v="2"/>
    <s v="Western Europe"/>
    <x v="1"/>
    <x v="7"/>
    <s v="kg"/>
    <n v="155076923.07692307"/>
    <s v="Gruppo CremoniniPigs"/>
    <x v="0"/>
  </r>
  <r>
    <s v="Meat"/>
    <x v="0"/>
    <x v="0"/>
    <s v="Latin America and the Caribbean"/>
    <x v="1"/>
    <x v="8"/>
    <s v="kg"/>
    <n v="10145568161.736582"/>
    <s v="JBSCattle"/>
    <x v="0"/>
  </r>
  <r>
    <s v="Meat"/>
    <x v="0"/>
    <x v="0"/>
    <s v="North America"/>
    <x v="1"/>
    <x v="8"/>
    <s v="kg"/>
    <n v="10970203908.943369"/>
    <s v="JBSCattle"/>
    <x v="0"/>
  </r>
  <r>
    <s v="Meat"/>
    <x v="0"/>
    <x v="0"/>
    <s v="Oceania"/>
    <x v="1"/>
    <x v="8"/>
    <s v="kg"/>
    <n v="2030334032.1628003"/>
    <s v="JBSCattle"/>
    <x v="0"/>
  </r>
  <r>
    <s v="Meat"/>
    <x v="1"/>
    <x v="0"/>
    <s v="Latin America and the Caribbean"/>
    <x v="1"/>
    <x v="8"/>
    <s v="kg"/>
    <n v="4178748240.5124445"/>
    <s v="MarfrigCattle"/>
    <x v="0"/>
  </r>
  <r>
    <s v="Meat"/>
    <x v="1"/>
    <x v="0"/>
    <s v="North America"/>
    <x v="1"/>
    <x v="8"/>
    <s v="kg"/>
    <n v="3604175795.1795402"/>
    <s v="MarfrigCattle"/>
    <x v="0"/>
  </r>
  <r>
    <s v="Meat"/>
    <x v="2"/>
    <x v="0"/>
    <s v="North America"/>
    <x v="1"/>
    <x v="8"/>
    <s v="kg"/>
    <n v="8571828027.7777767"/>
    <s v="CargillCattle"/>
    <x v="0"/>
  </r>
  <r>
    <s v="Meat"/>
    <x v="2"/>
    <x v="0"/>
    <s v="Oceania"/>
    <x v="1"/>
    <x v="8"/>
    <s v="kg"/>
    <n v="577297500"/>
    <s v="CargillCattle"/>
    <x v="0"/>
  </r>
  <r>
    <s v="Meat"/>
    <x v="3"/>
    <x v="0"/>
    <s v="North America"/>
    <x v="1"/>
    <x v="8"/>
    <s v="kg"/>
    <n v="7240238277.4789677"/>
    <s v="TysonCattle"/>
    <x v="0"/>
  </r>
  <r>
    <s v="Meat"/>
    <x v="3"/>
    <x v="0"/>
    <s v="Oceania"/>
    <x v="1"/>
    <x v="8"/>
    <s v="kg"/>
    <n v="350084200.14285707"/>
    <s v="TysonCattle"/>
    <x v="0"/>
  </r>
  <r>
    <s v="Meat"/>
    <x v="4"/>
    <x v="0"/>
    <s v="Latin America and the Caribbean"/>
    <x v="1"/>
    <x v="8"/>
    <s v="kg"/>
    <n v="4263216973.166666"/>
    <s v="MinervaCattle"/>
    <x v="0"/>
  </r>
  <r>
    <s v="Meat"/>
    <x v="5"/>
    <x v="0"/>
    <s v="Western Europe"/>
    <x v="1"/>
    <x v="8"/>
    <s v="kg"/>
    <n v="3318758400.000001"/>
    <s v="BigardCattle"/>
    <x v="0"/>
  </r>
  <r>
    <s v="Meat"/>
    <x v="6"/>
    <x v="0"/>
    <s v="Western Europe"/>
    <x v="1"/>
    <x v="8"/>
    <s v="kg"/>
    <n v="3203603960"/>
    <s v="Gruppo CremoniniCattle"/>
    <x v="0"/>
  </r>
  <r>
    <s v="Meat"/>
    <x v="7"/>
    <x v="0"/>
    <s v="Western Europe"/>
    <x v="1"/>
    <x v="8"/>
    <s v="kg"/>
    <n v="1315899439.1602499"/>
    <s v="Vion Food GroupCattle"/>
    <x v="0"/>
  </r>
  <r>
    <s v="Meat"/>
    <x v="8"/>
    <x v="0"/>
    <s v="Western Europe"/>
    <x v="1"/>
    <x v="8"/>
    <s v="kg"/>
    <n v="1309525384.5"/>
    <s v="Danish CrownCattle"/>
    <x v="0"/>
  </r>
  <r>
    <s v="Meat"/>
    <x v="9"/>
    <x v="0"/>
    <s v="Oceania"/>
    <x v="1"/>
    <x v="8"/>
    <s v="kg"/>
    <n v="577297500"/>
    <s v="Teys Cattle"/>
    <x v="0"/>
  </r>
  <r>
    <s v="Meat"/>
    <x v="10"/>
    <x v="0"/>
    <s v="Western Europe"/>
    <x v="1"/>
    <x v="8"/>
    <s v="kg"/>
    <n v="654418984.80000007"/>
    <s v="WestfleischCattle"/>
    <x v="0"/>
  </r>
  <r>
    <s v="Meat"/>
    <x v="11"/>
    <x v="0"/>
    <s v="Western Europe"/>
    <x v="1"/>
    <x v="8"/>
    <s v="kg"/>
    <n v="625547559"/>
    <s v="Tönnies GroupCattle"/>
    <x v="0"/>
  </r>
  <r>
    <s v="Meat"/>
    <x v="12"/>
    <x v="0"/>
    <s v="Oceania"/>
    <x v="1"/>
    <x v="8"/>
    <s v="kg"/>
    <n v="259290478.06999999"/>
    <s v="NH FoodsCattle"/>
    <x v="1"/>
  </r>
  <r>
    <s v="Meat"/>
    <x v="0"/>
    <x v="1"/>
    <s v="North America"/>
    <x v="1"/>
    <x v="8"/>
    <s v="kg"/>
    <n v="1178181413.3996308"/>
    <s v="JBSChicken"/>
    <x v="0"/>
  </r>
  <r>
    <s v="Meat"/>
    <x v="0"/>
    <x v="1"/>
    <s v="Latin America and the Caribbean"/>
    <x v="1"/>
    <x v="8"/>
    <s v="kg"/>
    <n v="1442766594.2976003"/>
    <s v="JBSChicken"/>
    <x v="0"/>
  </r>
  <r>
    <s v="Meat"/>
    <x v="0"/>
    <x v="1"/>
    <s v="Western Europe"/>
    <x v="1"/>
    <x v="8"/>
    <s v="kg"/>
    <n v="406267623.1436308"/>
    <s v="JBSChicken"/>
    <x v="0"/>
  </r>
  <r>
    <s v="Meat"/>
    <x v="3"/>
    <x v="1"/>
    <s v="North America"/>
    <x v="1"/>
    <x v="8"/>
    <s v="kg"/>
    <n v="1132952673.1354837"/>
    <s v="TysonChicken"/>
    <x v="0"/>
  </r>
  <r>
    <s v="Meat"/>
    <x v="3"/>
    <x v="1"/>
    <s v="East Asia and Southeast Asia"/>
    <x v="1"/>
    <x v="8"/>
    <s v="kg"/>
    <n v="213851256.38709676"/>
    <s v="TysonChicken"/>
    <x v="0"/>
  </r>
  <r>
    <s v="Meat"/>
    <x v="13"/>
    <x v="1"/>
    <s v="Latin America and the Caribbean"/>
    <x v="1"/>
    <x v="8"/>
    <s v="kg"/>
    <n v="1646955047.7952003"/>
    <s v="BRFChicken"/>
    <x v="0"/>
  </r>
  <r>
    <s v="Meat"/>
    <x v="14"/>
    <x v="1"/>
    <s v="East Asia and Southeast Asia"/>
    <x v="1"/>
    <x v="8"/>
    <s v="kg"/>
    <n v="1211394366"/>
    <s v="Wen's Food GroupChicken"/>
    <x v="0"/>
  </r>
  <r>
    <s v="Meat"/>
    <x v="2"/>
    <x v="1"/>
    <s v="North America"/>
    <x v="1"/>
    <x v="8"/>
    <s v="kg"/>
    <n v="350076729.60000002"/>
    <s v="CargillChicken"/>
    <x v="0"/>
  </r>
  <r>
    <s v="Meat"/>
    <x v="2"/>
    <x v="1"/>
    <s v="Latin America and the Caribbean"/>
    <x v="1"/>
    <x v="8"/>
    <s v="kg"/>
    <n v="274808248"/>
    <s v="CargillChicken"/>
    <x v="0"/>
  </r>
  <r>
    <s v="Meat"/>
    <x v="2"/>
    <x v="1"/>
    <s v="East Asia and Southeast Asia"/>
    <x v="1"/>
    <x v="8"/>
    <s v="kg"/>
    <n v="184320360"/>
    <s v="CargillChicken"/>
    <x v="0"/>
  </r>
  <r>
    <s v="Meat"/>
    <x v="2"/>
    <x v="1"/>
    <s v="Western Europe"/>
    <x v="1"/>
    <x v="8"/>
    <s v="kg"/>
    <n v="148366944"/>
    <s v="CargillChicken"/>
    <x v="0"/>
  </r>
  <r>
    <s v="Meat"/>
    <x v="15"/>
    <x v="1"/>
    <s v="East Asia and Southeast Asia"/>
    <x v="1"/>
    <x v="8"/>
    <s v="kg"/>
    <n v="1004545961.9999999"/>
    <s v="JapfaChicken"/>
    <x v="0"/>
  </r>
  <r>
    <s v="Meat"/>
    <x v="16"/>
    <x v="1"/>
    <s v="East Asia and Southeast Asia"/>
    <x v="1"/>
    <x v="8"/>
    <s v="kg"/>
    <n v="829441620"/>
    <s v="Wellhope AgritechChicken"/>
    <x v="0"/>
  </r>
  <r>
    <s v="Meat"/>
    <x v="17"/>
    <x v="1"/>
    <s v="East Asia and Southeast Asia"/>
    <x v="1"/>
    <x v="8"/>
    <s v="kg"/>
    <n v="701441370"/>
    <s v="Charoen PokphandChicken"/>
    <x v="0"/>
  </r>
  <r>
    <s v="Meat"/>
    <x v="17"/>
    <x v="1"/>
    <s v="Russian Federation"/>
    <x v="1"/>
    <x v="8"/>
    <s v="kg"/>
    <n v="36615600"/>
    <s v="Charoen PokphandChicken"/>
    <x v="0"/>
  </r>
  <r>
    <s v="Meat"/>
    <x v="18"/>
    <x v="1"/>
    <s v="East Asia and Southeast Asia"/>
    <x v="1"/>
    <x v="8"/>
    <s v="kg"/>
    <n v="696321360"/>
    <s v="Fuijan Sunner DevelopmentChicken"/>
    <x v="0"/>
  </r>
  <r>
    <s v="Meat"/>
    <x v="19"/>
    <x v="1"/>
    <s v="North America"/>
    <x v="1"/>
    <x v="8"/>
    <s v="kg"/>
    <n v="437922720"/>
    <s v="Koch FoodsChicken"/>
    <x v="0"/>
  </r>
  <r>
    <s v="Meat"/>
    <x v="20"/>
    <x v="1"/>
    <s v="Near East and North Africa"/>
    <x v="1"/>
    <x v="8"/>
    <s v="kg"/>
    <n v="622252785.00000012"/>
    <s v="Arab Company for Livestock Development (ACOLID)Chicken"/>
    <x v="0"/>
  </r>
  <r>
    <s v="Meat"/>
    <x v="21"/>
    <x v="1"/>
    <s v="East Asia and Southeast Asia"/>
    <x v="1"/>
    <x v="8"/>
    <s v="kg"/>
    <n v="673568035.56000006"/>
    <s v="New Hope GroupChicken"/>
    <x v="0"/>
  </r>
  <r>
    <s v="Meat"/>
    <x v="22"/>
    <x v="1"/>
    <s v="Latin America and the Caribbean"/>
    <x v="1"/>
    <x v="8"/>
    <s v="kg"/>
    <n v="515903960"/>
    <s v="Industrias BachocoChicken"/>
    <x v="0"/>
  </r>
  <r>
    <s v="Meat"/>
    <x v="22"/>
    <x v="1"/>
    <s v="North America"/>
    <x v="1"/>
    <x v="8"/>
    <s v="kg"/>
    <n v="88238160"/>
    <s v="Industrias BachocoChicken"/>
    <x v="0"/>
  </r>
  <r>
    <s v="Meat"/>
    <x v="23"/>
    <x v="1"/>
    <s v="North America"/>
    <x v="1"/>
    <x v="8"/>
    <s v="kg"/>
    <n v="401973840"/>
    <s v="Perdue FarmsChicken"/>
    <x v="0"/>
  </r>
  <r>
    <s v="Meat"/>
    <x v="24"/>
    <x v="1"/>
    <s v="North America"/>
    <x v="1"/>
    <x v="8"/>
    <s v="kg"/>
    <n v="350076729.60000002"/>
    <s v="Continental Grain CompanyChicken"/>
    <x v="0"/>
  </r>
  <r>
    <s v="Meat"/>
    <x v="25"/>
    <x v="1"/>
    <s v="Eastern Europe"/>
    <x v="1"/>
    <x v="8"/>
    <s v="kg"/>
    <n v="362952344.52791995"/>
    <s v="MHPChicken"/>
    <x v="1"/>
  </r>
  <r>
    <s v="Meat"/>
    <x v="26"/>
    <x v="1"/>
    <s v="East Asia and Southeast Asia"/>
    <x v="1"/>
    <x v="8"/>
    <s v="kg"/>
    <n v="214357752"/>
    <s v="WH GroupChicken"/>
    <x v="0"/>
  </r>
  <r>
    <s v="Meat"/>
    <x v="26"/>
    <x v="1"/>
    <s v="Eastern Europe"/>
    <x v="1"/>
    <x v="8"/>
    <s v="kg"/>
    <n v="86645160"/>
    <s v="WH GroupChicken"/>
    <x v="0"/>
  </r>
  <r>
    <s v="Meat"/>
    <x v="27"/>
    <x v="1"/>
    <s v="Latin America and the Caribbean"/>
    <x v="1"/>
    <x v="8"/>
    <s v="kg"/>
    <n v="327726713.60000002"/>
    <s v="Aurora AlimentosChicken"/>
    <x v="0"/>
  </r>
  <r>
    <s v="Meat"/>
    <x v="26"/>
    <x v="2"/>
    <s v="North America"/>
    <x v="1"/>
    <x v="8"/>
    <s v="kg"/>
    <n v="1359055006.2669039"/>
    <s v="WH GroupPigs"/>
    <x v="0"/>
  </r>
  <r>
    <s v="Meat"/>
    <x v="26"/>
    <x v="2"/>
    <s v="East Asia and Southeast Asia"/>
    <x v="1"/>
    <x v="8"/>
    <s v="kg"/>
    <n v="1284354882.660058"/>
    <s v="WH GroupPigs"/>
    <x v="0"/>
  </r>
  <r>
    <s v="Meat"/>
    <x v="26"/>
    <x v="2"/>
    <s v="Eastern Europe"/>
    <x v="1"/>
    <x v="8"/>
    <s v="kg"/>
    <n v="550116405.50755799"/>
    <s v="WH GroupPigs"/>
    <x v="0"/>
  </r>
  <r>
    <s v="Meat"/>
    <x v="0"/>
    <x v="2"/>
    <s v="North America"/>
    <x v="1"/>
    <x v="8"/>
    <s v="kg"/>
    <n v="1227224836.8000002"/>
    <s v="JBSPigs"/>
    <x v="0"/>
  </r>
  <r>
    <s v="Meat"/>
    <x v="0"/>
    <x v="2"/>
    <s v="Latin America and the Caribbean"/>
    <x v="1"/>
    <x v="8"/>
    <s v="kg"/>
    <n v="790577049.5999999"/>
    <s v="JBSPigs"/>
    <x v="0"/>
  </r>
  <r>
    <s v="Meat"/>
    <x v="0"/>
    <x v="2"/>
    <s v="Oceania"/>
    <x v="1"/>
    <x v="8"/>
    <s v="kg"/>
    <n v="187820279.71199998"/>
    <s v="JBSPigs"/>
    <x v="0"/>
  </r>
  <r>
    <s v="Meat"/>
    <x v="0"/>
    <x v="2"/>
    <s v="Western Europe"/>
    <x v="1"/>
    <x v="8"/>
    <s v="kg"/>
    <n v="189536248.24199998"/>
    <s v="JBSPigs"/>
    <x v="0"/>
  </r>
  <r>
    <s v="Meat"/>
    <x v="3"/>
    <x v="2"/>
    <s v="North America"/>
    <x v="1"/>
    <x v="8"/>
    <s v="kg"/>
    <n v="940456062"/>
    <s v="TysonPigs"/>
    <x v="0"/>
  </r>
  <r>
    <s v="Meat"/>
    <x v="11"/>
    <x v="2"/>
    <s v="Western Europe"/>
    <x v="1"/>
    <x v="8"/>
    <s v="kg"/>
    <n v="1656071100"/>
    <s v="Tönnies GroupPigs"/>
    <x v="0"/>
  </r>
  <r>
    <s v="Meat"/>
    <x v="8"/>
    <x v="2"/>
    <s v="Western Europe"/>
    <x v="1"/>
    <x v="8"/>
    <s v="kg"/>
    <n v="1359750735.5999999"/>
    <s v="Danish CrownPigs"/>
    <x v="0"/>
  </r>
  <r>
    <s v="Meat"/>
    <x v="8"/>
    <x v="2"/>
    <s v="Eastern Europe"/>
    <x v="1"/>
    <x v="8"/>
    <s v="kg"/>
    <n v="111608959.19999999"/>
    <s v="Danish CrownPigs"/>
    <x v="0"/>
  </r>
  <r>
    <s v="Meat"/>
    <x v="7"/>
    <x v="2"/>
    <s v="Western Europe"/>
    <x v="1"/>
    <x v="8"/>
    <s v="kg"/>
    <n v="1120301937.99"/>
    <s v="Vion Food GroupPigs"/>
    <x v="0"/>
  </r>
  <r>
    <s v="Meat"/>
    <x v="28"/>
    <x v="2"/>
    <s v="East Asia and Southeast Asia"/>
    <x v="1"/>
    <x v="8"/>
    <s v="kg"/>
    <n v="1292352750"/>
    <s v="Muyuan FoodstuffPigs"/>
    <x v="0"/>
  </r>
  <r>
    <s v="Meat"/>
    <x v="13"/>
    <x v="2"/>
    <s v="Latin America and the Caribbean"/>
    <x v="1"/>
    <x v="8"/>
    <s v="kg"/>
    <n v="864667814.39999998"/>
    <s v="BRFPigs"/>
    <x v="0"/>
  </r>
  <r>
    <s v="Meat"/>
    <x v="29"/>
    <x v="2"/>
    <s v="Western Europe"/>
    <x v="1"/>
    <x v="8"/>
    <s v="kg"/>
    <n v="791800000"/>
    <s v="Grupo VallPigs"/>
    <x v="0"/>
  </r>
  <r>
    <s v="Meat"/>
    <x v="30"/>
    <x v="2"/>
    <s v="East Asia and Southeast Asia"/>
    <x v="1"/>
    <x v="8"/>
    <s v="kg"/>
    <n v="823558125"/>
    <s v="Zhengbang GroupPigs"/>
    <x v="0"/>
  </r>
  <r>
    <s v="Meat"/>
    <x v="5"/>
    <x v="2"/>
    <s v="Western Europe"/>
    <x v="1"/>
    <x v="8"/>
    <s v="kg"/>
    <n v="780276923.07692325"/>
    <s v="BigardPigs"/>
    <x v="0"/>
  </r>
  <r>
    <s v="Meat"/>
    <x v="27"/>
    <x v="2"/>
    <s v="Latin America and the Caribbean"/>
    <x v="1"/>
    <x v="8"/>
    <s v="kg"/>
    <n v="654810000"/>
    <s v="Aurora AlimentosPigs"/>
    <x v="0"/>
  </r>
  <r>
    <s v="Meat"/>
    <x v="17"/>
    <x v="2"/>
    <s v="North America"/>
    <x v="1"/>
    <x v="8"/>
    <s v="kg"/>
    <n v="173707500"/>
    <s v="Charoen PokphandPigs"/>
    <x v="0"/>
  </r>
  <r>
    <s v="Meat"/>
    <x v="17"/>
    <x v="2"/>
    <s v="Russian Federation"/>
    <x v="1"/>
    <x v="8"/>
    <s v="kg"/>
    <n v="173844000"/>
    <s v="Charoen PokphandPigs"/>
    <x v="0"/>
  </r>
  <r>
    <s v="Meat"/>
    <x v="17"/>
    <x v="2"/>
    <s v="East Asia and Southeast Asia"/>
    <x v="1"/>
    <x v="8"/>
    <s v="kg"/>
    <n v="110132625"/>
    <s v="Charoen PokphandPigs"/>
    <x v="0"/>
  </r>
  <r>
    <s v="Meat"/>
    <x v="10"/>
    <x v="2"/>
    <s v="Western Europe"/>
    <x v="1"/>
    <x v="8"/>
    <s v="kg"/>
    <n v="614394000"/>
    <s v="WestfleischPigs"/>
    <x v="0"/>
  </r>
  <r>
    <s v="Meat"/>
    <x v="31"/>
    <x v="2"/>
    <s v="Western Europe"/>
    <x v="1"/>
    <x v="8"/>
    <s v="kg"/>
    <n v="595776000"/>
    <s v="Grupo JorgesPigs"/>
    <x v="0"/>
  </r>
  <r>
    <s v="Meat"/>
    <x v="32"/>
    <x v="2"/>
    <s v="North America"/>
    <x v="1"/>
    <x v="8"/>
    <s v="kg"/>
    <n v="274275000"/>
    <s v="SeaboardPigs"/>
    <x v="1"/>
  </r>
  <r>
    <s v="Meat"/>
    <x v="33"/>
    <x v="2"/>
    <s v="East Asia and Southeast Asia"/>
    <x v="1"/>
    <x v="8"/>
    <s v="kg"/>
    <n v="506805000"/>
    <s v="COFCO GroupPigs"/>
    <x v="1"/>
  </r>
  <r>
    <s v="Meat"/>
    <x v="34"/>
    <x v="2"/>
    <s v="North America"/>
    <x v="1"/>
    <x v="8"/>
    <s v="kg"/>
    <n v="237705000"/>
    <s v="Triumph FoodsPigs"/>
    <x v="1"/>
  </r>
  <r>
    <s v="Meat"/>
    <x v="35"/>
    <x v="2"/>
    <s v="Western Europe"/>
    <x v="1"/>
    <x v="8"/>
    <s v="kg"/>
    <n v="400287000"/>
    <s v="Cooperl Arc AtlantiquePigs"/>
    <x v="1"/>
  </r>
  <r>
    <s v="Meat"/>
    <x v="21"/>
    <x v="2"/>
    <s v="East Asia and Southeast Asia"/>
    <x v="1"/>
    <x v="8"/>
    <s v="kg"/>
    <n v="385951500"/>
    <s v="New Hope GroupPigs"/>
    <x v="0"/>
  </r>
  <r>
    <s v="Meat"/>
    <x v="14"/>
    <x v="2"/>
    <s v="East Asia and Southeast Asia"/>
    <x v="1"/>
    <x v="8"/>
    <s v="kg"/>
    <n v="374256000"/>
    <s v="Wen's Food GroupPigs"/>
    <x v="0"/>
  </r>
  <r>
    <s v="Meat"/>
    <x v="36"/>
    <x v="2"/>
    <s v="North America"/>
    <x v="1"/>
    <x v="8"/>
    <s v="kg"/>
    <n v="154617960"/>
    <s v="Clemens Food GroupPigs"/>
    <x v="1"/>
  </r>
  <r>
    <s v="Meat"/>
    <x v="6"/>
    <x v="2"/>
    <s v="Western Europe"/>
    <x v="1"/>
    <x v="8"/>
    <s v="kg"/>
    <n v="65846153.84615384"/>
    <s v="Gruppo CremoniniPigs"/>
    <x v="0"/>
  </r>
  <r>
    <s v="Meat"/>
    <x v="0"/>
    <x v="0"/>
    <s v="Latin America and the Caribbean"/>
    <x v="1"/>
    <x v="9"/>
    <s v="kg"/>
    <n v="4242284032.2305617"/>
    <s v="JBSCattle"/>
    <x v="0"/>
  </r>
  <r>
    <s v="Meat"/>
    <x v="0"/>
    <x v="0"/>
    <s v="North America"/>
    <x v="1"/>
    <x v="9"/>
    <s v="kg"/>
    <n v="2362081477.5037022"/>
    <s v="JBSCattle"/>
    <x v="0"/>
  </r>
  <r>
    <s v="Meat"/>
    <x v="0"/>
    <x v="0"/>
    <s v="Oceania"/>
    <x v="1"/>
    <x v="9"/>
    <s v="kg"/>
    <n v="652217518.3963834"/>
    <s v="JBSCattle"/>
    <x v="0"/>
  </r>
  <r>
    <s v="Meat"/>
    <x v="1"/>
    <x v="0"/>
    <s v="Latin America and the Caribbean"/>
    <x v="1"/>
    <x v="9"/>
    <s v="kg"/>
    <n v="1747308445.701"/>
    <s v="MarfrigCattle"/>
    <x v="0"/>
  </r>
  <r>
    <s v="Meat"/>
    <x v="1"/>
    <x v="0"/>
    <s v="North America"/>
    <x v="1"/>
    <x v="9"/>
    <s v="kg"/>
    <n v="776043632.19906282"/>
    <s v="MarfrigCattle"/>
    <x v="0"/>
  </r>
  <r>
    <s v="Meat"/>
    <x v="2"/>
    <x v="0"/>
    <s v="North America"/>
    <x v="1"/>
    <x v="9"/>
    <s v="kg"/>
    <n v="1845668173.6111109"/>
    <s v="CargillCattle"/>
    <x v="0"/>
  </r>
  <r>
    <s v="Meat"/>
    <x v="2"/>
    <x v="0"/>
    <s v="Oceania"/>
    <x v="1"/>
    <x v="9"/>
    <s v="kg"/>
    <n v="185449062.5"/>
    <s v="CargillCattle"/>
    <x v="0"/>
  </r>
  <r>
    <s v="Meat"/>
    <x v="3"/>
    <x v="0"/>
    <s v="North America"/>
    <x v="1"/>
    <x v="9"/>
    <s v="kg"/>
    <n v="1558953039.5149801"/>
    <s v="TysonCattle"/>
    <x v="0"/>
  </r>
  <r>
    <s v="Meat"/>
    <x v="3"/>
    <x v="0"/>
    <s v="Oceania"/>
    <x v="1"/>
    <x v="9"/>
    <s v="kg"/>
    <n v="112459843.86309522"/>
    <s v="TysonCattle"/>
    <x v="0"/>
  </r>
  <r>
    <s v="Meat"/>
    <x v="4"/>
    <x v="0"/>
    <s v="Latin America and the Caribbean"/>
    <x v="1"/>
    <x v="9"/>
    <s v="kg"/>
    <n v="1782628336.1249998"/>
    <s v="MinervaCattle"/>
    <x v="0"/>
  </r>
  <r>
    <s v="Meat"/>
    <x v="5"/>
    <x v="0"/>
    <s v="Western Europe"/>
    <x v="1"/>
    <x v="9"/>
    <s v="kg"/>
    <n v="731097600.00000024"/>
    <s v="BigardCattle"/>
    <x v="0"/>
  </r>
  <r>
    <s v="Meat"/>
    <x v="6"/>
    <x v="0"/>
    <s v="Western Europe"/>
    <x v="1"/>
    <x v="9"/>
    <s v="kg"/>
    <n v="705729940"/>
    <s v="Gruppo CremoniniCattle"/>
    <x v="0"/>
  </r>
  <r>
    <s v="Meat"/>
    <x v="7"/>
    <x v="0"/>
    <s v="Western Europe"/>
    <x v="1"/>
    <x v="9"/>
    <s v="kg"/>
    <n v="289882783.21537501"/>
    <s v="Vion Food GroupCattle"/>
    <x v="0"/>
  </r>
  <r>
    <s v="Meat"/>
    <x v="8"/>
    <x v="0"/>
    <s v="Western Europe"/>
    <x v="1"/>
    <x v="9"/>
    <s v="kg"/>
    <n v="288478626.75"/>
    <s v="Danish CrownCattle"/>
    <x v="0"/>
  </r>
  <r>
    <s v="Meat"/>
    <x v="9"/>
    <x v="0"/>
    <s v="Oceania"/>
    <x v="1"/>
    <x v="9"/>
    <s v="kg"/>
    <n v="185449062.5"/>
    <s v="Teys Cattle"/>
    <x v="0"/>
  </r>
  <r>
    <s v="Meat"/>
    <x v="10"/>
    <x v="0"/>
    <s v="Western Europe"/>
    <x v="1"/>
    <x v="9"/>
    <s v="kg"/>
    <n v="144163597.20000002"/>
    <s v="WestfleischCattle"/>
    <x v="0"/>
  </r>
  <r>
    <s v="Meat"/>
    <x v="11"/>
    <x v="0"/>
    <s v="Western Europe"/>
    <x v="1"/>
    <x v="9"/>
    <s v="kg"/>
    <n v="137803438.5"/>
    <s v="Tönnies GroupCattle"/>
    <x v="0"/>
  </r>
  <r>
    <s v="Meat"/>
    <x v="12"/>
    <x v="0"/>
    <s v="Oceania"/>
    <x v="1"/>
    <x v="9"/>
    <s v="kg"/>
    <n v="83293580.992916659"/>
    <s v="NH FoodsCattle"/>
    <x v="1"/>
  </r>
  <r>
    <s v="Meat"/>
    <x v="0"/>
    <x v="1"/>
    <s v="North America"/>
    <x v="1"/>
    <x v="9"/>
    <s v="kg"/>
    <n v="409090768.54153848"/>
    <s v="JBSChicken"/>
    <x v="0"/>
  </r>
  <r>
    <s v="Meat"/>
    <x v="0"/>
    <x v="1"/>
    <s v="Latin America and the Caribbean"/>
    <x v="1"/>
    <x v="9"/>
    <s v="kg"/>
    <n v="583246070.03520012"/>
    <s v="JBSChicken"/>
    <x v="0"/>
  </r>
  <r>
    <s v="Meat"/>
    <x v="0"/>
    <x v="1"/>
    <s v="Western Europe"/>
    <x v="1"/>
    <x v="9"/>
    <s v="kg"/>
    <n v="178511531.38129231"/>
    <s v="JBSChicken"/>
    <x v="0"/>
  </r>
  <r>
    <s v="Meat"/>
    <x v="3"/>
    <x v="1"/>
    <s v="North America"/>
    <x v="1"/>
    <x v="9"/>
    <s v="kg"/>
    <n v="393386344.83870965"/>
    <s v="TysonChicken"/>
    <x v="0"/>
  </r>
  <r>
    <s v="Meat"/>
    <x v="3"/>
    <x v="1"/>
    <s v="East Asia and Southeast Asia"/>
    <x v="1"/>
    <x v="9"/>
    <s v="kg"/>
    <n v="85789166.806451604"/>
    <s v="TysonChicken"/>
    <x v="0"/>
  </r>
  <r>
    <s v="Meat"/>
    <x v="13"/>
    <x v="1"/>
    <s v="Latin America and the Caribbean"/>
    <x v="1"/>
    <x v="9"/>
    <s v="kg"/>
    <n v="665790338.47040021"/>
    <s v="BRFChicken"/>
    <x v="0"/>
  </r>
  <r>
    <s v="Meat"/>
    <x v="14"/>
    <x v="1"/>
    <s v="East Asia and Southeast Asia"/>
    <x v="1"/>
    <x v="9"/>
    <s v="kg"/>
    <n v="485966344.49999994"/>
    <s v="Wen's Food GroupChicken"/>
    <x v="0"/>
  </r>
  <r>
    <s v="Meat"/>
    <x v="2"/>
    <x v="1"/>
    <s v="North America"/>
    <x v="1"/>
    <x v="9"/>
    <s v="kg"/>
    <n v="121554420"/>
    <s v="CargillChicken"/>
    <x v="0"/>
  </r>
  <r>
    <s v="Meat"/>
    <x v="2"/>
    <x v="1"/>
    <s v="Latin America and the Caribbean"/>
    <x v="1"/>
    <x v="9"/>
    <s v="kg"/>
    <n v="111092696"/>
    <s v="CargillChicken"/>
    <x v="0"/>
  </r>
  <r>
    <s v="Meat"/>
    <x v="2"/>
    <x v="1"/>
    <s v="East Asia and Southeast Asia"/>
    <x v="1"/>
    <x v="9"/>
    <s v="kg"/>
    <n v="73942470"/>
    <s v="CargillChicken"/>
    <x v="0"/>
  </r>
  <r>
    <s v="Meat"/>
    <x v="2"/>
    <x v="1"/>
    <s v="Western Europe"/>
    <x v="1"/>
    <x v="9"/>
    <s v="kg"/>
    <n v="65191535.999999993"/>
    <s v="CargillChicken"/>
    <x v="0"/>
  </r>
  <r>
    <s v="Meat"/>
    <x v="15"/>
    <x v="1"/>
    <s v="East Asia and Southeast Asia"/>
    <x v="1"/>
    <x v="9"/>
    <s v="kg"/>
    <n v="402986461.49999994"/>
    <s v="JapfaChicken"/>
    <x v="0"/>
  </r>
  <r>
    <s v="Meat"/>
    <x v="16"/>
    <x v="1"/>
    <s v="East Asia and Southeast Asia"/>
    <x v="1"/>
    <x v="9"/>
    <s v="kg"/>
    <n v="332741115"/>
    <s v="Wellhope AgritechChicken"/>
    <x v="0"/>
  </r>
  <r>
    <s v="Meat"/>
    <x v="17"/>
    <x v="1"/>
    <s v="East Asia and Southeast Asia"/>
    <x v="1"/>
    <x v="9"/>
    <s v="kg"/>
    <n v="281392177.5"/>
    <s v="Charoen PokphandChicken"/>
    <x v="0"/>
  </r>
  <r>
    <s v="Meat"/>
    <x v="17"/>
    <x v="1"/>
    <s v="Russian Federation"/>
    <x v="1"/>
    <x v="9"/>
    <s v="kg"/>
    <n v="15765050"/>
    <s v="Charoen PokphandChicken"/>
    <x v="0"/>
  </r>
  <r>
    <s v="Meat"/>
    <x v="18"/>
    <x v="1"/>
    <s v="East Asia and Southeast Asia"/>
    <x v="1"/>
    <x v="9"/>
    <s v="kg"/>
    <n v="279338220"/>
    <s v="Fuijan Sunner DevelopmentChicken"/>
    <x v="0"/>
  </r>
  <r>
    <s v="Meat"/>
    <x v="19"/>
    <x v="1"/>
    <s v="North America"/>
    <x v="1"/>
    <x v="9"/>
    <s v="kg"/>
    <n v="152056500"/>
    <s v="Koch FoodsChicken"/>
    <x v="0"/>
  </r>
  <r>
    <s v="Meat"/>
    <x v="20"/>
    <x v="1"/>
    <s v="Near East and North Africa"/>
    <x v="1"/>
    <x v="9"/>
    <s v="kg"/>
    <n v="282087929.20000005"/>
    <s v="Arab Company for Livestock Development (ACOLID)Chicken"/>
    <x v="0"/>
  </r>
  <r>
    <s v="Meat"/>
    <x v="21"/>
    <x v="1"/>
    <s v="East Asia and Southeast Asia"/>
    <x v="1"/>
    <x v="9"/>
    <s v="kg"/>
    <n v="270210432.87"/>
    <s v="New Hope GroupChicken"/>
    <x v="0"/>
  </r>
  <r>
    <s v="Meat"/>
    <x v="22"/>
    <x v="1"/>
    <s v="Latin America and the Caribbean"/>
    <x v="1"/>
    <x v="9"/>
    <s v="kg"/>
    <n v="208556920"/>
    <s v="Industrias BachocoChicken"/>
    <x v="0"/>
  </r>
  <r>
    <s v="Meat"/>
    <x v="22"/>
    <x v="1"/>
    <s v="North America"/>
    <x v="1"/>
    <x v="9"/>
    <s v="kg"/>
    <n v="30638250"/>
    <s v="Industrias BachocoChicken"/>
    <x v="0"/>
  </r>
  <r>
    <s v="Meat"/>
    <x v="23"/>
    <x v="1"/>
    <s v="North America"/>
    <x v="1"/>
    <x v="9"/>
    <s v="kg"/>
    <n v="139574250"/>
    <s v="Perdue FarmsChicken"/>
    <x v="0"/>
  </r>
  <r>
    <s v="Meat"/>
    <x v="24"/>
    <x v="1"/>
    <s v="North America"/>
    <x v="1"/>
    <x v="9"/>
    <s v="kg"/>
    <n v="121554420"/>
    <s v="Continental Grain CompanyChicken"/>
    <x v="0"/>
  </r>
  <r>
    <s v="Meat"/>
    <x v="25"/>
    <x v="1"/>
    <s v="Eastern Europe"/>
    <x v="1"/>
    <x v="9"/>
    <s v="kg"/>
    <n v="164672822.98025998"/>
    <s v="MHPChicken"/>
    <x v="1"/>
  </r>
  <r>
    <s v="Meat"/>
    <x v="26"/>
    <x v="1"/>
    <s v="East Asia and Southeast Asia"/>
    <x v="1"/>
    <x v="9"/>
    <s v="kg"/>
    <n v="85992354"/>
    <s v="WH GroupChicken"/>
    <x v="0"/>
  </r>
  <r>
    <s v="Meat"/>
    <x v="26"/>
    <x v="1"/>
    <s v="Eastern Europe"/>
    <x v="1"/>
    <x v="9"/>
    <s v="kg"/>
    <n v="39311230"/>
    <s v="WH GroupChicken"/>
    <x v="0"/>
  </r>
  <r>
    <s v="Meat"/>
    <x v="27"/>
    <x v="1"/>
    <s v="Latin America and the Caribbean"/>
    <x v="1"/>
    <x v="9"/>
    <s v="kg"/>
    <n v="132485267.20000002"/>
    <s v="Aurora AlimentosChicken"/>
    <x v="0"/>
  </r>
  <r>
    <s v="Meat"/>
    <x v="26"/>
    <x v="2"/>
    <s v="North America"/>
    <x v="1"/>
    <x v="9"/>
    <s v="kg"/>
    <n v="423102030.25290406"/>
    <s v="WH GroupPigs"/>
    <x v="0"/>
  </r>
  <r>
    <s v="Meat"/>
    <x v="26"/>
    <x v="2"/>
    <s v="East Asia and Southeast Asia"/>
    <x v="1"/>
    <x v="9"/>
    <s v="kg"/>
    <n v="441147981.43541127"/>
    <s v="WH GroupPigs"/>
    <x v="0"/>
  </r>
  <r>
    <s v="Meat"/>
    <x v="26"/>
    <x v="2"/>
    <s v="Eastern Europe"/>
    <x v="1"/>
    <x v="9"/>
    <s v="kg"/>
    <n v="171570958.15334728"/>
    <s v="WH GroupPigs"/>
    <x v="0"/>
  </r>
  <r>
    <s v="Meat"/>
    <x v="0"/>
    <x v="2"/>
    <s v="North America"/>
    <x v="1"/>
    <x v="9"/>
    <s v="kg"/>
    <n v="382060562.40000004"/>
    <s v="JBSPigs"/>
    <x v="0"/>
  </r>
  <r>
    <s v="Meat"/>
    <x v="0"/>
    <x v="2"/>
    <s v="Latin America and the Caribbean"/>
    <x v="1"/>
    <x v="9"/>
    <s v="kg"/>
    <n v="224250220.79999998"/>
    <s v="JBSPigs"/>
    <x v="0"/>
  </r>
  <r>
    <s v="Meat"/>
    <x v="0"/>
    <x v="2"/>
    <s v="Oceania"/>
    <x v="1"/>
    <x v="9"/>
    <s v="kg"/>
    <n v="79527505.823999986"/>
    <s v="JBSPigs"/>
    <x v="0"/>
  </r>
  <r>
    <s v="Meat"/>
    <x v="0"/>
    <x v="2"/>
    <s v="Western Europe"/>
    <x v="1"/>
    <x v="9"/>
    <s v="kg"/>
    <n v="63769205.015999995"/>
    <s v="JBSPigs"/>
    <x v="0"/>
  </r>
  <r>
    <s v="Meat"/>
    <x v="3"/>
    <x v="2"/>
    <s v="North America"/>
    <x v="1"/>
    <x v="9"/>
    <s v="kg"/>
    <n v="292783491"/>
    <s v="TysonPigs"/>
    <x v="0"/>
  </r>
  <r>
    <s v="Meat"/>
    <x v="11"/>
    <x v="2"/>
    <s v="Western Europe"/>
    <x v="1"/>
    <x v="9"/>
    <s v="kg"/>
    <n v="557182800"/>
    <s v="Tönnies GroupPigs"/>
    <x v="0"/>
  </r>
  <r>
    <s v="Meat"/>
    <x v="8"/>
    <x v="2"/>
    <s v="Western Europe"/>
    <x v="1"/>
    <x v="9"/>
    <s v="kg"/>
    <n v="457486228.80000001"/>
    <s v="Danish CrownPigs"/>
    <x v="0"/>
  </r>
  <r>
    <s v="Meat"/>
    <x v="8"/>
    <x v="2"/>
    <s v="Eastern Europe"/>
    <x v="1"/>
    <x v="9"/>
    <s v="kg"/>
    <n v="34808734.799999997"/>
    <s v="Danish CrownPigs"/>
    <x v="0"/>
  </r>
  <r>
    <s v="Meat"/>
    <x v="7"/>
    <x v="2"/>
    <s v="Western Europe"/>
    <x v="1"/>
    <x v="9"/>
    <s v="kg"/>
    <n v="376924016.51999998"/>
    <s v="Vion Food GroupPigs"/>
    <x v="0"/>
  </r>
  <r>
    <s v="Meat"/>
    <x v="28"/>
    <x v="2"/>
    <s v="East Asia and Southeast Asia"/>
    <x v="1"/>
    <x v="9"/>
    <s v="kg"/>
    <n v="443895075"/>
    <s v="Muyuan FoodstuffPigs"/>
    <x v="0"/>
  </r>
  <r>
    <s v="Meat"/>
    <x v="13"/>
    <x v="2"/>
    <s v="Latin America and the Caribbean"/>
    <x v="1"/>
    <x v="9"/>
    <s v="kg"/>
    <n v="245266351.19999999"/>
    <s v="BRFPigs"/>
    <x v="0"/>
  </r>
  <r>
    <s v="Meat"/>
    <x v="29"/>
    <x v="2"/>
    <s v="Western Europe"/>
    <x v="1"/>
    <x v="9"/>
    <s v="kg"/>
    <n v="266400000"/>
    <s v="Grupo VallPigs"/>
    <x v="0"/>
  </r>
  <r>
    <s v="Meat"/>
    <x v="30"/>
    <x v="2"/>
    <s v="East Asia and Southeast Asia"/>
    <x v="1"/>
    <x v="9"/>
    <s v="kg"/>
    <n v="282874312.5"/>
    <s v="Zhengbang GroupPigs"/>
    <x v="0"/>
  </r>
  <r>
    <s v="Meat"/>
    <x v="5"/>
    <x v="2"/>
    <s v="Western Europe"/>
    <x v="1"/>
    <x v="9"/>
    <s v="kg"/>
    <n v="262523076.92307699"/>
    <s v="BigardPigs"/>
    <x v="0"/>
  </r>
  <r>
    <s v="Meat"/>
    <x v="27"/>
    <x v="2"/>
    <s v="Latin America and the Caribbean"/>
    <x v="1"/>
    <x v="9"/>
    <s v="kg"/>
    <n v="185739375"/>
    <s v="Aurora AlimentosPigs"/>
    <x v="0"/>
  </r>
  <r>
    <s v="Meat"/>
    <x v="17"/>
    <x v="2"/>
    <s v="North America"/>
    <x v="1"/>
    <x v="9"/>
    <s v="kg"/>
    <n v="54078750"/>
    <s v="Charoen PokphandPigs"/>
    <x v="0"/>
  </r>
  <r>
    <s v="Meat"/>
    <x v="17"/>
    <x v="2"/>
    <s v="Russian Federation"/>
    <x v="1"/>
    <x v="9"/>
    <s v="kg"/>
    <n v="36546750"/>
    <s v="Charoen PokphandPigs"/>
    <x v="0"/>
  </r>
  <r>
    <s v="Meat"/>
    <x v="17"/>
    <x v="2"/>
    <s v="East Asia and Southeast Asia"/>
    <x v="1"/>
    <x v="9"/>
    <s v="kg"/>
    <n v="37828162.5"/>
    <s v="Charoen PokphandPigs"/>
    <x v="0"/>
  </r>
  <r>
    <s v="Meat"/>
    <x v="10"/>
    <x v="2"/>
    <s v="Western Europe"/>
    <x v="1"/>
    <x v="9"/>
    <s v="kg"/>
    <n v="206712000"/>
    <s v="WestfleischPigs"/>
    <x v="0"/>
  </r>
  <r>
    <s v="Meat"/>
    <x v="31"/>
    <x v="2"/>
    <s v="Western Europe"/>
    <x v="1"/>
    <x v="9"/>
    <s v="kg"/>
    <n v="200448000"/>
    <s v="Grupo JorgesPigs"/>
    <x v="0"/>
  </r>
  <r>
    <s v="Meat"/>
    <x v="32"/>
    <x v="2"/>
    <s v="North America"/>
    <x v="1"/>
    <x v="9"/>
    <s v="kg"/>
    <n v="85387500"/>
    <s v="SeaboardPigs"/>
    <x v="1"/>
  </r>
  <r>
    <s v="Meat"/>
    <x v="33"/>
    <x v="2"/>
    <s v="East Asia and Southeast Asia"/>
    <x v="1"/>
    <x v="9"/>
    <s v="kg"/>
    <n v="174076500"/>
    <s v="COFCO GroupPigs"/>
    <x v="1"/>
  </r>
  <r>
    <s v="Meat"/>
    <x v="34"/>
    <x v="2"/>
    <s v="North America"/>
    <x v="1"/>
    <x v="9"/>
    <s v="kg"/>
    <n v="74002500"/>
    <s v="Triumph FoodsPigs"/>
    <x v="1"/>
  </r>
  <r>
    <s v="Meat"/>
    <x v="35"/>
    <x v="2"/>
    <s v="Western Europe"/>
    <x v="1"/>
    <x v="9"/>
    <s v="kg"/>
    <n v="134676000"/>
    <s v="Cooperl Arc AtlantiquePigs"/>
    <x v="1"/>
  </r>
  <r>
    <s v="Meat"/>
    <x v="21"/>
    <x v="2"/>
    <s v="East Asia and Southeast Asia"/>
    <x v="1"/>
    <x v="9"/>
    <s v="kg"/>
    <n v="132565950"/>
    <s v="New Hope GroupPigs"/>
    <x v="0"/>
  </r>
  <r>
    <s v="Meat"/>
    <x v="14"/>
    <x v="2"/>
    <s v="East Asia and Southeast Asia"/>
    <x v="1"/>
    <x v="9"/>
    <s v="kg"/>
    <n v="128548800"/>
    <s v="Wen's Food GroupPigs"/>
    <x v="0"/>
  </r>
  <r>
    <s v="Meat"/>
    <x v="36"/>
    <x v="2"/>
    <s v="North America"/>
    <x v="1"/>
    <x v="9"/>
    <s v="kg"/>
    <n v="48135780"/>
    <s v="Clemens Food GroupPigs"/>
    <x v="1"/>
  </r>
  <r>
    <s v="Meat"/>
    <x v="6"/>
    <x v="2"/>
    <s v="Western Europe"/>
    <x v="1"/>
    <x v="9"/>
    <s v="kg"/>
    <n v="22153846.153846152"/>
    <s v="Gruppo CremoniniPigs"/>
    <x v="0"/>
  </r>
  <r>
    <s v="Meat"/>
    <x v="0"/>
    <x v="0"/>
    <s v="Latin America and the Caribbean"/>
    <x v="1"/>
    <x v="10"/>
    <s v="kg"/>
    <n v="4242284032.2305617"/>
    <s v="JBSCattle"/>
    <x v="0"/>
  </r>
  <r>
    <s v="Meat"/>
    <x v="0"/>
    <x v="0"/>
    <s v="North America"/>
    <x v="1"/>
    <x v="10"/>
    <s v="kg"/>
    <n v="2362081477.5037022"/>
    <s v="JBSCattle"/>
    <x v="0"/>
  </r>
  <r>
    <s v="Meat"/>
    <x v="0"/>
    <x v="0"/>
    <s v="Oceania"/>
    <x v="1"/>
    <x v="10"/>
    <s v="kg"/>
    <n v="652217518.3963834"/>
    <s v="JBSCattle"/>
    <x v="0"/>
  </r>
  <r>
    <s v="Meat"/>
    <x v="1"/>
    <x v="0"/>
    <s v="Latin America and the Caribbean"/>
    <x v="1"/>
    <x v="10"/>
    <s v="kg"/>
    <n v="1747308445.701"/>
    <s v="MarfrigCattle"/>
    <x v="0"/>
  </r>
  <r>
    <s v="Meat"/>
    <x v="1"/>
    <x v="0"/>
    <s v="North America"/>
    <x v="1"/>
    <x v="10"/>
    <s v="kg"/>
    <n v="776043632.19906282"/>
    <s v="MarfrigCattle"/>
    <x v="0"/>
  </r>
  <r>
    <s v="Meat"/>
    <x v="2"/>
    <x v="0"/>
    <s v="North America"/>
    <x v="1"/>
    <x v="10"/>
    <s v="kg"/>
    <n v="1845668173.6111109"/>
    <s v="CargillCattle"/>
    <x v="0"/>
  </r>
  <r>
    <s v="Meat"/>
    <x v="2"/>
    <x v="0"/>
    <s v="Oceania"/>
    <x v="1"/>
    <x v="10"/>
    <s v="kg"/>
    <n v="185449062.5"/>
    <s v="CargillCattle"/>
    <x v="0"/>
  </r>
  <r>
    <s v="Meat"/>
    <x v="3"/>
    <x v="0"/>
    <s v="North America"/>
    <x v="1"/>
    <x v="10"/>
    <s v="kg"/>
    <n v="1558953039.5149801"/>
    <s v="TysonCattle"/>
    <x v="0"/>
  </r>
  <r>
    <s v="Meat"/>
    <x v="3"/>
    <x v="0"/>
    <s v="Oceania"/>
    <x v="1"/>
    <x v="10"/>
    <s v="kg"/>
    <n v="112459843.86309522"/>
    <s v="TysonCattle"/>
    <x v="0"/>
  </r>
  <r>
    <s v="Meat"/>
    <x v="4"/>
    <x v="0"/>
    <s v="Latin America and the Caribbean"/>
    <x v="1"/>
    <x v="10"/>
    <s v="kg"/>
    <n v="1782628336.1249998"/>
    <s v="MinervaCattle"/>
    <x v="0"/>
  </r>
  <r>
    <s v="Meat"/>
    <x v="5"/>
    <x v="0"/>
    <s v="Western Europe"/>
    <x v="1"/>
    <x v="10"/>
    <s v="kg"/>
    <n v="731097600.00000024"/>
    <s v="BigardCattle"/>
    <x v="0"/>
  </r>
  <r>
    <s v="Meat"/>
    <x v="6"/>
    <x v="0"/>
    <s v="Western Europe"/>
    <x v="1"/>
    <x v="10"/>
    <s v="kg"/>
    <n v="705729940"/>
    <s v="Gruppo CremoniniCattle"/>
    <x v="0"/>
  </r>
  <r>
    <s v="Meat"/>
    <x v="7"/>
    <x v="0"/>
    <s v="Western Europe"/>
    <x v="1"/>
    <x v="10"/>
    <s v="kg"/>
    <n v="289882783.21537501"/>
    <s v="Vion Food GroupCattle"/>
    <x v="0"/>
  </r>
  <r>
    <s v="Meat"/>
    <x v="8"/>
    <x v="0"/>
    <s v="Western Europe"/>
    <x v="1"/>
    <x v="10"/>
    <s v="kg"/>
    <n v="288478626.75"/>
    <s v="Danish CrownCattle"/>
    <x v="0"/>
  </r>
  <r>
    <s v="Meat"/>
    <x v="9"/>
    <x v="0"/>
    <s v="Oceania"/>
    <x v="1"/>
    <x v="10"/>
    <s v="kg"/>
    <n v="185449062.5"/>
    <s v="Teys Cattle"/>
    <x v="0"/>
  </r>
  <r>
    <s v="Meat"/>
    <x v="10"/>
    <x v="0"/>
    <s v="Western Europe"/>
    <x v="1"/>
    <x v="10"/>
    <s v="kg"/>
    <n v="144163597.20000002"/>
    <s v="WestfleischCattle"/>
    <x v="0"/>
  </r>
  <r>
    <s v="Meat"/>
    <x v="11"/>
    <x v="0"/>
    <s v="Western Europe"/>
    <x v="1"/>
    <x v="10"/>
    <s v="kg"/>
    <n v="137803438.5"/>
    <s v="Tönnies GroupCattle"/>
    <x v="0"/>
  </r>
  <r>
    <s v="Meat"/>
    <x v="12"/>
    <x v="0"/>
    <s v="Oceania"/>
    <x v="1"/>
    <x v="10"/>
    <s v="kg"/>
    <n v="83293580.992916659"/>
    <s v="NH FoodsCattle"/>
    <x v="1"/>
  </r>
  <r>
    <s v="Meat"/>
    <x v="0"/>
    <x v="1"/>
    <s v="North America"/>
    <x v="1"/>
    <x v="10"/>
    <s v="kg"/>
    <n v="409090768.54153848"/>
    <s v="JBSChicken"/>
    <x v="0"/>
  </r>
  <r>
    <s v="Meat"/>
    <x v="0"/>
    <x v="1"/>
    <s v="Latin America and the Caribbean"/>
    <x v="1"/>
    <x v="10"/>
    <s v="kg"/>
    <n v="583246070.03520012"/>
    <s v="JBSChicken"/>
    <x v="0"/>
  </r>
  <r>
    <s v="Meat"/>
    <x v="0"/>
    <x v="1"/>
    <s v="Western Europe"/>
    <x v="1"/>
    <x v="10"/>
    <s v="kg"/>
    <n v="178511531.38129231"/>
    <s v="JBSChicken"/>
    <x v="0"/>
  </r>
  <r>
    <s v="Meat"/>
    <x v="3"/>
    <x v="1"/>
    <s v="North America"/>
    <x v="1"/>
    <x v="10"/>
    <s v="kg"/>
    <n v="393386344.83870965"/>
    <s v="TysonChicken"/>
    <x v="0"/>
  </r>
  <r>
    <s v="Meat"/>
    <x v="3"/>
    <x v="1"/>
    <s v="East Asia and Southeast Asia"/>
    <x v="1"/>
    <x v="10"/>
    <s v="kg"/>
    <n v="85789166.806451604"/>
    <s v="TysonChicken"/>
    <x v="0"/>
  </r>
  <r>
    <s v="Meat"/>
    <x v="13"/>
    <x v="1"/>
    <s v="Latin America and the Caribbean"/>
    <x v="1"/>
    <x v="10"/>
    <s v="kg"/>
    <n v="665790338.47040021"/>
    <s v="BRFChicken"/>
    <x v="0"/>
  </r>
  <r>
    <s v="Meat"/>
    <x v="14"/>
    <x v="1"/>
    <s v="East Asia and Southeast Asia"/>
    <x v="1"/>
    <x v="10"/>
    <s v="kg"/>
    <n v="485966344.49999994"/>
    <s v="Wen's Food GroupChicken"/>
    <x v="0"/>
  </r>
  <r>
    <s v="Meat"/>
    <x v="2"/>
    <x v="1"/>
    <s v="North America"/>
    <x v="1"/>
    <x v="10"/>
    <s v="kg"/>
    <n v="121554420"/>
    <s v="CargillChicken"/>
    <x v="0"/>
  </r>
  <r>
    <s v="Meat"/>
    <x v="2"/>
    <x v="1"/>
    <s v="Latin America and the Caribbean"/>
    <x v="1"/>
    <x v="10"/>
    <s v="kg"/>
    <n v="111092696"/>
    <s v="CargillChicken"/>
    <x v="0"/>
  </r>
  <r>
    <s v="Meat"/>
    <x v="2"/>
    <x v="1"/>
    <s v="East Asia and Southeast Asia"/>
    <x v="1"/>
    <x v="10"/>
    <s v="kg"/>
    <n v="73942470"/>
    <s v="CargillChicken"/>
    <x v="0"/>
  </r>
  <r>
    <s v="Meat"/>
    <x v="2"/>
    <x v="1"/>
    <s v="Western Europe"/>
    <x v="1"/>
    <x v="10"/>
    <s v="kg"/>
    <n v="65191535.999999993"/>
    <s v="CargillChicken"/>
    <x v="0"/>
  </r>
  <r>
    <s v="Meat"/>
    <x v="15"/>
    <x v="1"/>
    <s v="East Asia and Southeast Asia"/>
    <x v="1"/>
    <x v="10"/>
    <s v="kg"/>
    <n v="402986461.49999994"/>
    <s v="JapfaChicken"/>
    <x v="0"/>
  </r>
  <r>
    <s v="Meat"/>
    <x v="16"/>
    <x v="1"/>
    <s v="East Asia and Southeast Asia"/>
    <x v="1"/>
    <x v="10"/>
    <s v="kg"/>
    <n v="332741115"/>
    <s v="Wellhope AgritechChicken"/>
    <x v="0"/>
  </r>
  <r>
    <s v="Meat"/>
    <x v="17"/>
    <x v="1"/>
    <s v="East Asia and Southeast Asia"/>
    <x v="1"/>
    <x v="10"/>
    <s v="kg"/>
    <n v="281392177.5"/>
    <s v="Charoen PokphandChicken"/>
    <x v="0"/>
  </r>
  <r>
    <s v="Meat"/>
    <x v="17"/>
    <x v="1"/>
    <s v="Russian Federation"/>
    <x v="1"/>
    <x v="10"/>
    <s v="kg"/>
    <n v="15765050"/>
    <s v="Charoen PokphandChicken"/>
    <x v="0"/>
  </r>
  <r>
    <s v="Meat"/>
    <x v="18"/>
    <x v="1"/>
    <s v="East Asia and Southeast Asia"/>
    <x v="1"/>
    <x v="10"/>
    <s v="kg"/>
    <n v="279338220"/>
    <s v="Fuijan Sunner DevelopmentChicken"/>
    <x v="0"/>
  </r>
  <r>
    <s v="Meat"/>
    <x v="19"/>
    <x v="1"/>
    <s v="North America"/>
    <x v="1"/>
    <x v="10"/>
    <s v="kg"/>
    <n v="152056500"/>
    <s v="Koch FoodsChicken"/>
    <x v="0"/>
  </r>
  <r>
    <s v="Meat"/>
    <x v="20"/>
    <x v="1"/>
    <s v="Near East and North Africa"/>
    <x v="1"/>
    <x v="10"/>
    <s v="kg"/>
    <n v="282087929.20000005"/>
    <s v="Arab Company for Livestock Development (ACOLID)Chicken"/>
    <x v="0"/>
  </r>
  <r>
    <s v="Meat"/>
    <x v="21"/>
    <x v="1"/>
    <s v="East Asia and Southeast Asia"/>
    <x v="1"/>
    <x v="10"/>
    <s v="kg"/>
    <n v="270210432.87"/>
    <s v="New Hope GroupChicken"/>
    <x v="0"/>
  </r>
  <r>
    <s v="Meat"/>
    <x v="22"/>
    <x v="1"/>
    <s v="Latin America and the Caribbean"/>
    <x v="1"/>
    <x v="10"/>
    <s v="kg"/>
    <n v="208556920"/>
    <s v="Industrias BachocoChicken"/>
    <x v="0"/>
  </r>
  <r>
    <s v="Meat"/>
    <x v="22"/>
    <x v="1"/>
    <s v="North America"/>
    <x v="1"/>
    <x v="10"/>
    <s v="kg"/>
    <n v="30638250"/>
    <s v="Industrias BachocoChicken"/>
    <x v="0"/>
  </r>
  <r>
    <s v="Meat"/>
    <x v="23"/>
    <x v="1"/>
    <s v="North America"/>
    <x v="1"/>
    <x v="10"/>
    <s v="kg"/>
    <n v="139574250"/>
    <s v="Perdue FarmsChicken"/>
    <x v="0"/>
  </r>
  <r>
    <s v="Meat"/>
    <x v="24"/>
    <x v="1"/>
    <s v="North America"/>
    <x v="1"/>
    <x v="10"/>
    <s v="kg"/>
    <n v="121554420"/>
    <s v="Continental Grain CompanyChicken"/>
    <x v="0"/>
  </r>
  <r>
    <s v="Meat"/>
    <x v="25"/>
    <x v="1"/>
    <s v="Eastern Europe"/>
    <x v="1"/>
    <x v="10"/>
    <s v="kg"/>
    <n v="164672822.98025998"/>
    <s v="MHPChicken"/>
    <x v="1"/>
  </r>
  <r>
    <s v="Meat"/>
    <x v="26"/>
    <x v="1"/>
    <s v="East Asia and Southeast Asia"/>
    <x v="1"/>
    <x v="10"/>
    <s v="kg"/>
    <n v="85992354"/>
    <s v="WH GroupChicken"/>
    <x v="0"/>
  </r>
  <r>
    <s v="Meat"/>
    <x v="26"/>
    <x v="1"/>
    <s v="Eastern Europe"/>
    <x v="1"/>
    <x v="10"/>
    <s v="kg"/>
    <n v="39311230"/>
    <s v="WH GroupChicken"/>
    <x v="0"/>
  </r>
  <r>
    <s v="Meat"/>
    <x v="27"/>
    <x v="1"/>
    <s v="Latin America and the Caribbean"/>
    <x v="1"/>
    <x v="10"/>
    <s v="kg"/>
    <n v="132485267.20000002"/>
    <s v="Aurora AlimentosChicken"/>
    <x v="0"/>
  </r>
  <r>
    <s v="Meat"/>
    <x v="26"/>
    <x v="2"/>
    <s v="North America"/>
    <x v="1"/>
    <x v="10"/>
    <s v="kg"/>
    <n v="423102030.25290406"/>
    <s v="WH GroupPigs"/>
    <x v="0"/>
  </r>
  <r>
    <s v="Meat"/>
    <x v="26"/>
    <x v="2"/>
    <s v="East Asia and Southeast Asia"/>
    <x v="1"/>
    <x v="10"/>
    <s v="kg"/>
    <n v="441147981.43541127"/>
    <s v="WH GroupPigs"/>
    <x v="0"/>
  </r>
  <r>
    <s v="Meat"/>
    <x v="26"/>
    <x v="2"/>
    <s v="Eastern Europe"/>
    <x v="1"/>
    <x v="10"/>
    <s v="kg"/>
    <n v="171570958.15334728"/>
    <s v="WH GroupPigs"/>
    <x v="0"/>
  </r>
  <r>
    <s v="Meat"/>
    <x v="0"/>
    <x v="2"/>
    <s v="North America"/>
    <x v="1"/>
    <x v="10"/>
    <s v="kg"/>
    <n v="382060562.40000004"/>
    <s v="JBSPigs"/>
    <x v="0"/>
  </r>
  <r>
    <s v="Meat"/>
    <x v="0"/>
    <x v="2"/>
    <s v="Latin America and the Caribbean"/>
    <x v="1"/>
    <x v="10"/>
    <s v="kg"/>
    <n v="224250220.79999998"/>
    <s v="JBSPigs"/>
    <x v="0"/>
  </r>
  <r>
    <s v="Meat"/>
    <x v="0"/>
    <x v="2"/>
    <s v="Oceania"/>
    <x v="1"/>
    <x v="10"/>
    <s v="kg"/>
    <n v="79527505.823999986"/>
    <s v="JBSPigs"/>
    <x v="0"/>
  </r>
  <r>
    <s v="Meat"/>
    <x v="0"/>
    <x v="2"/>
    <s v="Western Europe"/>
    <x v="1"/>
    <x v="10"/>
    <s v="kg"/>
    <n v="63769205.015999995"/>
    <s v="JBSPigs"/>
    <x v="0"/>
  </r>
  <r>
    <s v="Meat"/>
    <x v="3"/>
    <x v="2"/>
    <s v="North America"/>
    <x v="1"/>
    <x v="10"/>
    <s v="kg"/>
    <n v="292783491"/>
    <s v="TysonPigs"/>
    <x v="0"/>
  </r>
  <r>
    <s v="Meat"/>
    <x v="11"/>
    <x v="2"/>
    <s v="Western Europe"/>
    <x v="1"/>
    <x v="10"/>
    <s v="kg"/>
    <n v="557182800"/>
    <s v="Tönnies GroupPigs"/>
    <x v="0"/>
  </r>
  <r>
    <s v="Meat"/>
    <x v="8"/>
    <x v="2"/>
    <s v="Western Europe"/>
    <x v="1"/>
    <x v="10"/>
    <s v="kg"/>
    <n v="457486228.80000001"/>
    <s v="Danish CrownPigs"/>
    <x v="0"/>
  </r>
  <r>
    <s v="Meat"/>
    <x v="8"/>
    <x v="2"/>
    <s v="Eastern Europe"/>
    <x v="1"/>
    <x v="10"/>
    <s v="kg"/>
    <n v="34808734.799999997"/>
    <s v="Danish CrownPigs"/>
    <x v="0"/>
  </r>
  <r>
    <s v="Meat"/>
    <x v="7"/>
    <x v="2"/>
    <s v="Western Europe"/>
    <x v="1"/>
    <x v="10"/>
    <s v="kg"/>
    <n v="376924016.51999998"/>
    <s v="Vion Food GroupPigs"/>
    <x v="0"/>
  </r>
  <r>
    <s v="Meat"/>
    <x v="28"/>
    <x v="2"/>
    <s v="East Asia and Southeast Asia"/>
    <x v="1"/>
    <x v="10"/>
    <s v="kg"/>
    <n v="443895075"/>
    <s v="Muyuan FoodstuffPigs"/>
    <x v="0"/>
  </r>
  <r>
    <s v="Meat"/>
    <x v="13"/>
    <x v="2"/>
    <s v="Latin America and the Caribbean"/>
    <x v="1"/>
    <x v="10"/>
    <s v="kg"/>
    <n v="245266351.19999999"/>
    <s v="BRFPigs"/>
    <x v="0"/>
  </r>
  <r>
    <s v="Meat"/>
    <x v="29"/>
    <x v="2"/>
    <s v="Western Europe"/>
    <x v="1"/>
    <x v="10"/>
    <s v="kg"/>
    <n v="266400000"/>
    <s v="Grupo VallPigs"/>
    <x v="0"/>
  </r>
  <r>
    <s v="Meat"/>
    <x v="30"/>
    <x v="2"/>
    <s v="East Asia and Southeast Asia"/>
    <x v="1"/>
    <x v="10"/>
    <s v="kg"/>
    <n v="282874312.5"/>
    <s v="Zhengbang GroupPigs"/>
    <x v="0"/>
  </r>
  <r>
    <s v="Meat"/>
    <x v="5"/>
    <x v="2"/>
    <s v="Western Europe"/>
    <x v="1"/>
    <x v="10"/>
    <s v="kg"/>
    <n v="262523076.92307699"/>
    <s v="BigardPigs"/>
    <x v="0"/>
  </r>
  <r>
    <s v="Meat"/>
    <x v="27"/>
    <x v="2"/>
    <s v="Latin America and the Caribbean"/>
    <x v="1"/>
    <x v="10"/>
    <s v="kg"/>
    <n v="185739375"/>
    <s v="Aurora AlimentosPigs"/>
    <x v="0"/>
  </r>
  <r>
    <s v="Meat"/>
    <x v="17"/>
    <x v="2"/>
    <s v="North America"/>
    <x v="1"/>
    <x v="10"/>
    <s v="kg"/>
    <n v="54078750"/>
    <s v="Charoen PokphandPigs"/>
    <x v="0"/>
  </r>
  <r>
    <s v="Meat"/>
    <x v="17"/>
    <x v="2"/>
    <s v="Russian Federation"/>
    <x v="1"/>
    <x v="10"/>
    <s v="kg"/>
    <n v="36546750"/>
    <s v="Charoen PokphandPigs"/>
    <x v="0"/>
  </r>
  <r>
    <s v="Meat"/>
    <x v="17"/>
    <x v="2"/>
    <s v="East Asia and Southeast Asia"/>
    <x v="1"/>
    <x v="10"/>
    <s v="kg"/>
    <n v="37828162.5"/>
    <s v="Charoen PokphandPigs"/>
    <x v="0"/>
  </r>
  <r>
    <s v="Meat"/>
    <x v="10"/>
    <x v="2"/>
    <s v="Western Europe"/>
    <x v="1"/>
    <x v="10"/>
    <s v="kg"/>
    <n v="206712000"/>
    <s v="WestfleischPigs"/>
    <x v="0"/>
  </r>
  <r>
    <s v="Meat"/>
    <x v="31"/>
    <x v="2"/>
    <s v="Western Europe"/>
    <x v="1"/>
    <x v="10"/>
    <s v="kg"/>
    <n v="200448000"/>
    <s v="Grupo JorgesPigs"/>
    <x v="0"/>
  </r>
  <r>
    <s v="Meat"/>
    <x v="32"/>
    <x v="2"/>
    <s v="North America"/>
    <x v="1"/>
    <x v="10"/>
    <s v="kg"/>
    <n v="85387500"/>
    <s v="SeaboardPigs"/>
    <x v="1"/>
  </r>
  <r>
    <s v="Meat"/>
    <x v="33"/>
    <x v="2"/>
    <s v="East Asia and Southeast Asia"/>
    <x v="1"/>
    <x v="10"/>
    <s v="kg"/>
    <n v="174076500"/>
    <s v="COFCO GroupPigs"/>
    <x v="1"/>
  </r>
  <r>
    <s v="Meat"/>
    <x v="34"/>
    <x v="2"/>
    <s v="North America"/>
    <x v="1"/>
    <x v="10"/>
    <s v="kg"/>
    <n v="74002500"/>
    <s v="Triumph FoodsPigs"/>
    <x v="1"/>
  </r>
  <r>
    <s v="Meat"/>
    <x v="35"/>
    <x v="2"/>
    <s v="Western Europe"/>
    <x v="1"/>
    <x v="10"/>
    <s v="kg"/>
    <n v="134676000"/>
    <s v="Cooperl Arc AtlantiquePigs"/>
    <x v="1"/>
  </r>
  <r>
    <s v="Meat"/>
    <x v="21"/>
    <x v="2"/>
    <s v="East Asia and Southeast Asia"/>
    <x v="1"/>
    <x v="10"/>
    <s v="kg"/>
    <n v="132565950"/>
    <s v="New Hope GroupPigs"/>
    <x v="0"/>
  </r>
  <r>
    <s v="Meat"/>
    <x v="14"/>
    <x v="2"/>
    <s v="East Asia and Southeast Asia"/>
    <x v="1"/>
    <x v="10"/>
    <s v="kg"/>
    <n v="128548800"/>
    <s v="Wen's Food GroupPigs"/>
    <x v="0"/>
  </r>
  <r>
    <s v="Meat"/>
    <x v="36"/>
    <x v="2"/>
    <s v="North America"/>
    <x v="1"/>
    <x v="10"/>
    <s v="kg"/>
    <n v="48135780"/>
    <s v="Clemens Food GroupPigs"/>
    <x v="1"/>
  </r>
  <r>
    <s v="Meat"/>
    <x v="6"/>
    <x v="2"/>
    <s v="Western Europe"/>
    <x v="1"/>
    <x v="10"/>
    <s v="kg"/>
    <n v="22153846.153846152"/>
    <s v="Gruppo CremoniniPigs"/>
    <x v="0"/>
  </r>
  <r>
    <s v="Meat"/>
    <x v="0"/>
    <x v="0"/>
    <s v="Latin America and the Caribbean"/>
    <x v="1"/>
    <x v="11"/>
    <s v="kg"/>
    <n v="3434229930.853312"/>
    <s v="JBSCattle"/>
    <x v="0"/>
  </r>
  <r>
    <s v="Meat"/>
    <x v="0"/>
    <x v="0"/>
    <s v="North America"/>
    <x v="1"/>
    <x v="11"/>
    <s v="kg"/>
    <n v="3677871830.7440195"/>
    <s v="JBSCattle"/>
    <x v="0"/>
  </r>
  <r>
    <s v="Meat"/>
    <x v="0"/>
    <x v="0"/>
    <s v="Oceania"/>
    <x v="1"/>
    <x v="11"/>
    <s v="kg"/>
    <n v="742272656.91973341"/>
    <s v="JBSCattle"/>
    <x v="0"/>
  </r>
  <r>
    <s v="Meat"/>
    <x v="1"/>
    <x v="0"/>
    <s v="Latin America and the Caribbean"/>
    <x v="1"/>
    <x v="11"/>
    <s v="kg"/>
    <n v="1414487789.3770001"/>
    <s v="MarfrigCattle"/>
    <x v="0"/>
  </r>
  <r>
    <s v="Meat"/>
    <x v="1"/>
    <x v="0"/>
    <s v="North America"/>
    <x v="1"/>
    <x v="11"/>
    <s v="kg"/>
    <n v="1208336393.7596145"/>
    <s v="MarfrigCattle"/>
    <x v="0"/>
  </r>
  <r>
    <s v="Meat"/>
    <x v="2"/>
    <x v="0"/>
    <s v="North America"/>
    <x v="1"/>
    <x v="11"/>
    <s v="kg"/>
    <n v="2873792055.5555549"/>
    <s v="CargillCattle"/>
    <x v="0"/>
  </r>
  <r>
    <s v="Meat"/>
    <x v="2"/>
    <x v="0"/>
    <s v="Oceania"/>
    <x v="1"/>
    <x v="11"/>
    <s v="kg"/>
    <n v="211055000.00000003"/>
    <s v="CargillCattle"/>
    <x v="0"/>
  </r>
  <r>
    <s v="Meat"/>
    <x v="3"/>
    <x v="0"/>
    <s v="North America"/>
    <x v="1"/>
    <x v="11"/>
    <s v="kg"/>
    <n v="2427363121.9293647"/>
    <s v="TysonCattle"/>
    <x v="0"/>
  </r>
  <r>
    <s v="Meat"/>
    <x v="3"/>
    <x v="0"/>
    <s v="Oceania"/>
    <x v="1"/>
    <x v="11"/>
    <s v="kg"/>
    <n v="127987772.09523809"/>
    <s v="TysonCattle"/>
    <x v="0"/>
  </r>
  <r>
    <s v="Meat"/>
    <x v="4"/>
    <x v="0"/>
    <s v="Latin America and the Caribbean"/>
    <x v="1"/>
    <x v="11"/>
    <s v="kg"/>
    <n v="1443080081.625"/>
    <s v="MinervaCattle"/>
    <x v="0"/>
  </r>
  <r>
    <s v="Meat"/>
    <x v="5"/>
    <x v="0"/>
    <s v="Western Europe"/>
    <x v="1"/>
    <x v="11"/>
    <s v="kg"/>
    <n v="995020800.00000012"/>
    <s v="BigardCattle"/>
    <x v="0"/>
  </r>
  <r>
    <s v="Meat"/>
    <x v="6"/>
    <x v="0"/>
    <s v="Western Europe"/>
    <x v="1"/>
    <x v="11"/>
    <s v="kg"/>
    <n v="960495520"/>
    <s v="Gruppo CremoniniCattle"/>
    <x v="0"/>
  </r>
  <r>
    <s v="Meat"/>
    <x v="7"/>
    <x v="0"/>
    <s v="Western Europe"/>
    <x v="1"/>
    <x v="11"/>
    <s v="kg"/>
    <n v="394529265.12299997"/>
    <s v="Vion Food GroupCattle"/>
    <x v="0"/>
  </r>
  <r>
    <s v="Meat"/>
    <x v="8"/>
    <x v="0"/>
    <s v="Western Europe"/>
    <x v="1"/>
    <x v="11"/>
    <s v="kg"/>
    <n v="392618214"/>
    <s v="Danish CrownCattle"/>
    <x v="0"/>
  </r>
  <r>
    <s v="Meat"/>
    <x v="9"/>
    <x v="0"/>
    <s v="Oceania"/>
    <x v="1"/>
    <x v="11"/>
    <s v="kg"/>
    <n v="211055000.00000003"/>
    <s v="Teys Cattle"/>
    <x v="0"/>
  </r>
  <r>
    <s v="Meat"/>
    <x v="10"/>
    <x v="0"/>
    <s v="Western Europe"/>
    <x v="1"/>
    <x v="11"/>
    <s v="kg"/>
    <n v="196206057.59999999"/>
    <s v="WestfleischCattle"/>
    <x v="0"/>
  </r>
  <r>
    <s v="Meat"/>
    <x v="11"/>
    <x v="0"/>
    <s v="Western Europe"/>
    <x v="1"/>
    <x v="11"/>
    <s v="kg"/>
    <n v="187549908"/>
    <s v="Tönnies GroupCattle"/>
    <x v="0"/>
  </r>
  <r>
    <s v="Meat"/>
    <x v="12"/>
    <x v="0"/>
    <s v="Oceania"/>
    <x v="1"/>
    <x v="11"/>
    <s v="kg"/>
    <n v="94794368.326666653"/>
    <s v="NH FoodsCattle"/>
    <x v="1"/>
  </r>
  <r>
    <s v="Meat"/>
    <x v="0"/>
    <x v="1"/>
    <s v="North America"/>
    <x v="1"/>
    <x v="11"/>
    <s v="kg"/>
    <n v="3305453409.8156309"/>
    <s v="JBSChicken"/>
    <x v="0"/>
  </r>
  <r>
    <s v="Meat"/>
    <x v="0"/>
    <x v="1"/>
    <s v="Latin America and the Caribbean"/>
    <x v="1"/>
    <x v="11"/>
    <s v="kg"/>
    <n v="3438082097.0496006"/>
    <s v="JBSChicken"/>
    <x v="0"/>
  </r>
  <r>
    <s v="Meat"/>
    <x v="0"/>
    <x v="1"/>
    <s v="Western Europe"/>
    <x v="1"/>
    <x v="11"/>
    <s v="kg"/>
    <n v="609401434.71544623"/>
    <s v="JBSChicken"/>
    <x v="0"/>
  </r>
  <r>
    <s v="Meat"/>
    <x v="3"/>
    <x v="1"/>
    <s v="North America"/>
    <x v="1"/>
    <x v="11"/>
    <s v="kg"/>
    <n v="3178561666.2967739"/>
    <s v="TysonChicken"/>
    <x v="0"/>
  </r>
  <r>
    <s v="Meat"/>
    <x v="3"/>
    <x v="1"/>
    <s v="East Asia and Southeast Asia"/>
    <x v="1"/>
    <x v="11"/>
    <s v="kg"/>
    <n v="432675797.80645162"/>
    <s v="TysonChicken"/>
    <x v="0"/>
  </r>
  <r>
    <s v="Meat"/>
    <x v="13"/>
    <x v="1"/>
    <s v="Latin America and the Caribbean"/>
    <x v="1"/>
    <x v="11"/>
    <s v="kg"/>
    <n v="3924658837.2992015"/>
    <s v="BRFChicken"/>
    <x v="0"/>
  </r>
  <r>
    <s v="Meat"/>
    <x v="14"/>
    <x v="1"/>
    <s v="East Asia and Southeast Asia"/>
    <x v="1"/>
    <x v="11"/>
    <s v="kg"/>
    <n v="2450960694"/>
    <s v="Wen's Food GroupChicken"/>
    <x v="0"/>
  </r>
  <r>
    <s v="Meat"/>
    <x v="2"/>
    <x v="1"/>
    <s v="North America"/>
    <x v="1"/>
    <x v="11"/>
    <s v="kg"/>
    <n v="982159713.60000002"/>
    <s v="CargillChicken"/>
    <x v="0"/>
  </r>
  <r>
    <s v="Meat"/>
    <x v="2"/>
    <x v="1"/>
    <s v="Latin America and the Caribbean"/>
    <x v="1"/>
    <x v="11"/>
    <s v="kg"/>
    <n v="654862208.00000012"/>
    <s v="CargillChicken"/>
    <x v="0"/>
  </r>
  <r>
    <s v="Meat"/>
    <x v="2"/>
    <x v="1"/>
    <s v="East Asia and Southeast Asia"/>
    <x v="1"/>
    <x v="11"/>
    <s v="kg"/>
    <n v="372927240"/>
    <s v="CargillChicken"/>
    <x v="0"/>
  </r>
  <r>
    <s v="Meat"/>
    <x v="2"/>
    <x v="1"/>
    <s v="Western Europe"/>
    <x v="1"/>
    <x v="11"/>
    <s v="kg"/>
    <n v="222550416"/>
    <s v="CargillChicken"/>
    <x v="0"/>
  </r>
  <r>
    <s v="Meat"/>
    <x v="15"/>
    <x v="1"/>
    <s v="East Asia and Southeast Asia"/>
    <x v="1"/>
    <x v="11"/>
    <s v="kg"/>
    <n v="2032453458"/>
    <s v="JapfaChicken"/>
    <x v="0"/>
  </r>
  <r>
    <s v="Meat"/>
    <x v="16"/>
    <x v="1"/>
    <s v="East Asia and Southeast Asia"/>
    <x v="1"/>
    <x v="11"/>
    <s v="kg"/>
    <n v="1678172580"/>
    <s v="Wellhope AgritechChicken"/>
    <x v="0"/>
  </r>
  <r>
    <s v="Meat"/>
    <x v="17"/>
    <x v="1"/>
    <s v="East Asia and Southeast Asia"/>
    <x v="1"/>
    <x v="11"/>
    <s v="kg"/>
    <n v="1419195330"/>
    <s v="Charoen PokphandChicken"/>
    <x v="0"/>
  </r>
  <r>
    <s v="Meat"/>
    <x v="17"/>
    <x v="1"/>
    <s v="Russian Federation"/>
    <x v="1"/>
    <x v="11"/>
    <s v="kg"/>
    <n v="139342700"/>
    <s v="Charoen PokphandChicken"/>
    <x v="0"/>
  </r>
  <r>
    <s v="Meat"/>
    <x v="18"/>
    <x v="1"/>
    <s v="East Asia and Southeast Asia"/>
    <x v="1"/>
    <x v="11"/>
    <s v="kg"/>
    <n v="1408836240"/>
    <s v="Fuijan Sunner DevelopmentChicken"/>
    <x v="0"/>
  </r>
  <r>
    <s v="Meat"/>
    <x v="19"/>
    <x v="1"/>
    <s v="North America"/>
    <x v="1"/>
    <x v="11"/>
    <s v="kg"/>
    <n v="1228616520"/>
    <s v="Koch FoodsChicken"/>
    <x v="0"/>
  </r>
  <r>
    <s v="Meat"/>
    <x v="20"/>
    <x v="1"/>
    <s v="Near East and North Africa"/>
    <x v="1"/>
    <x v="11"/>
    <s v="kg"/>
    <n v="1617857241"/>
    <s v="Arab Company for Livestock Development (ACOLID)Chicken"/>
    <x v="0"/>
  </r>
  <r>
    <s v="Meat"/>
    <x v="21"/>
    <x v="1"/>
    <s v="East Asia and Southeast Asia"/>
    <x v="1"/>
    <x v="11"/>
    <s v="kg"/>
    <n v="1362800444.04"/>
    <s v="New Hope GroupChicken"/>
    <x v="0"/>
  </r>
  <r>
    <s v="Meat"/>
    <x v="22"/>
    <x v="1"/>
    <s v="Latin America and the Caribbean"/>
    <x v="1"/>
    <x v="11"/>
    <s v="kg"/>
    <n v="1229388160"/>
    <s v="Industrias BachocoChicken"/>
    <x v="0"/>
  </r>
  <r>
    <s v="Meat"/>
    <x v="22"/>
    <x v="1"/>
    <s v="North America"/>
    <x v="1"/>
    <x v="11"/>
    <s v="kg"/>
    <n v="247557060"/>
    <s v="Industrias BachocoChicken"/>
    <x v="0"/>
  </r>
  <r>
    <s v="Meat"/>
    <x v="23"/>
    <x v="1"/>
    <s v="North America"/>
    <x v="1"/>
    <x v="11"/>
    <s v="kg"/>
    <n v="1127759940"/>
    <s v="Perdue FarmsChicken"/>
    <x v="0"/>
  </r>
  <r>
    <s v="Meat"/>
    <x v="24"/>
    <x v="1"/>
    <s v="North America"/>
    <x v="1"/>
    <x v="11"/>
    <s v="kg"/>
    <n v="982159713.60000002"/>
    <s v="Continental Grain CompanyChicken"/>
    <x v="0"/>
  </r>
  <r>
    <s v="Meat"/>
    <x v="25"/>
    <x v="1"/>
    <s v="Eastern Europe"/>
    <x v="1"/>
    <x v="11"/>
    <s v="kg"/>
    <n v="725904689.05584002"/>
    <s v="MHPChicken"/>
    <x v="1"/>
  </r>
  <r>
    <s v="Meat"/>
    <x v="26"/>
    <x v="1"/>
    <s v="East Asia and Southeast Asia"/>
    <x v="1"/>
    <x v="11"/>
    <s v="kg"/>
    <n v="433700568"/>
    <s v="WH GroupChicken"/>
    <x v="0"/>
  </r>
  <r>
    <s v="Meat"/>
    <x v="26"/>
    <x v="1"/>
    <s v="Eastern Europe"/>
    <x v="1"/>
    <x v="11"/>
    <s v="kg"/>
    <n v="173290320"/>
    <s v="WH GroupChicken"/>
    <x v="0"/>
  </r>
  <r>
    <s v="Meat"/>
    <x v="27"/>
    <x v="1"/>
    <s v="Latin America and the Caribbean"/>
    <x v="1"/>
    <x v="11"/>
    <s v="kg"/>
    <n v="780965785.60000026"/>
    <s v="Aurora AlimentosChicken"/>
    <x v="0"/>
  </r>
  <r>
    <s v="Meat"/>
    <x v="26"/>
    <x v="2"/>
    <s v="North America"/>
    <x v="1"/>
    <x v="11"/>
    <s v="kg"/>
    <n v="2974535485.4143553"/>
    <s v="WH GroupPigs"/>
    <x v="0"/>
  </r>
  <r>
    <s v="Meat"/>
    <x v="26"/>
    <x v="2"/>
    <s v="East Asia and Southeast Asia"/>
    <x v="1"/>
    <x v="11"/>
    <s v="kg"/>
    <n v="2121977632.2209656"/>
    <s v="WH GroupPigs"/>
    <x v="0"/>
  </r>
  <r>
    <s v="Meat"/>
    <x v="26"/>
    <x v="2"/>
    <s v="Eastern Europe"/>
    <x v="1"/>
    <x v="11"/>
    <s v="kg"/>
    <n v="876918230.56155288"/>
    <s v="WH GroupPigs"/>
    <x v="0"/>
  </r>
  <r>
    <s v="Meat"/>
    <x v="0"/>
    <x v="2"/>
    <s v="North America"/>
    <x v="1"/>
    <x v="11"/>
    <s v="kg"/>
    <n v="2686001529.5999999"/>
    <s v="JBSPigs"/>
    <x v="0"/>
  </r>
  <r>
    <s v="Meat"/>
    <x v="0"/>
    <x v="2"/>
    <s v="Latin America and the Caribbean"/>
    <x v="1"/>
    <x v="11"/>
    <s v="kg"/>
    <n v="1147857062.4000001"/>
    <s v="JBSPigs"/>
    <x v="0"/>
  </r>
  <r>
    <s v="Meat"/>
    <x v="0"/>
    <x v="2"/>
    <s v="Oceania"/>
    <x v="1"/>
    <x v="11"/>
    <s v="kg"/>
    <n v="241966666.65599996"/>
    <s v="JBSPigs"/>
    <x v="0"/>
  </r>
  <r>
    <s v="Meat"/>
    <x v="0"/>
    <x v="2"/>
    <s v="Western Europe"/>
    <x v="1"/>
    <x v="11"/>
    <s v="kg"/>
    <n v="246219986.03399998"/>
    <s v="JBSPigs"/>
    <x v="0"/>
  </r>
  <r>
    <s v="Meat"/>
    <x v="3"/>
    <x v="2"/>
    <s v="North America"/>
    <x v="1"/>
    <x v="11"/>
    <s v="kg"/>
    <n v="2058356663.9999998"/>
    <s v="TysonPigs"/>
    <x v="0"/>
  </r>
  <r>
    <s v="Meat"/>
    <x v="11"/>
    <x v="2"/>
    <s v="Western Europe"/>
    <x v="1"/>
    <x v="11"/>
    <s v="kg"/>
    <n v="2151344700"/>
    <s v="Tönnies GroupPigs"/>
    <x v="0"/>
  </r>
  <r>
    <s v="Meat"/>
    <x v="8"/>
    <x v="2"/>
    <s v="Western Europe"/>
    <x v="1"/>
    <x v="11"/>
    <s v="kg"/>
    <n v="1766405161.1999998"/>
    <s v="Danish CrownPigs"/>
    <x v="0"/>
  </r>
  <r>
    <s v="Meat"/>
    <x v="8"/>
    <x v="2"/>
    <s v="Eastern Europe"/>
    <x v="1"/>
    <x v="11"/>
    <s v="kg"/>
    <n v="177911311.20000002"/>
    <s v="Danish CrownPigs"/>
    <x v="0"/>
  </r>
  <r>
    <s v="Meat"/>
    <x v="7"/>
    <x v="2"/>
    <s v="Western Europe"/>
    <x v="1"/>
    <x v="11"/>
    <s v="kg"/>
    <n v="1455345508.2299998"/>
    <s v="Vion Food GroupPigs"/>
    <x v="0"/>
  </r>
  <r>
    <s v="Meat"/>
    <x v="28"/>
    <x v="2"/>
    <s v="East Asia and Southeast Asia"/>
    <x v="1"/>
    <x v="11"/>
    <s v="kg"/>
    <n v="2135191500"/>
    <s v="Muyuan FoodstuffPigs"/>
    <x v="0"/>
  </r>
  <r>
    <s v="Meat"/>
    <x v="13"/>
    <x v="2"/>
    <s v="Latin America and the Caribbean"/>
    <x v="1"/>
    <x v="11"/>
    <s v="kg"/>
    <n v="1255431153.5999999"/>
    <s v="BRFPigs"/>
    <x v="0"/>
  </r>
  <r>
    <s v="Meat"/>
    <x v="29"/>
    <x v="2"/>
    <s v="Western Europe"/>
    <x v="1"/>
    <x v="11"/>
    <s v="kg"/>
    <n v="1028599999.9999999"/>
    <s v="Grupo VallPigs"/>
    <x v="0"/>
  </r>
  <r>
    <s v="Meat"/>
    <x v="30"/>
    <x v="2"/>
    <s v="East Asia and Southeast Asia"/>
    <x v="1"/>
    <x v="11"/>
    <s v="kg"/>
    <n v="1360661250"/>
    <s v="Zhengbang GroupPigs"/>
    <x v="0"/>
  </r>
  <r>
    <s v="Meat"/>
    <x v="5"/>
    <x v="2"/>
    <s v="Western Europe"/>
    <x v="1"/>
    <x v="11"/>
    <s v="kg"/>
    <n v="1013630769.2307694"/>
    <s v="BigardPigs"/>
    <x v="0"/>
  </r>
  <r>
    <s v="Meat"/>
    <x v="27"/>
    <x v="2"/>
    <s v="Latin America and the Caribbean"/>
    <x v="1"/>
    <x v="11"/>
    <s v="kg"/>
    <n v="950733750"/>
    <s v="Aurora AlimentosPigs"/>
    <x v="0"/>
  </r>
  <r>
    <s v="Meat"/>
    <x v="17"/>
    <x v="2"/>
    <s v="North America"/>
    <x v="1"/>
    <x v="11"/>
    <s v="kg"/>
    <n v="380190000"/>
    <s v="Charoen PokphandPigs"/>
    <x v="0"/>
  </r>
  <r>
    <s v="Meat"/>
    <x v="17"/>
    <x v="2"/>
    <s v="Russian Federation"/>
    <x v="1"/>
    <x v="11"/>
    <s v="kg"/>
    <n v="406953000"/>
    <s v="Charoen PokphandPigs"/>
    <x v="0"/>
  </r>
  <r>
    <s v="Meat"/>
    <x v="17"/>
    <x v="2"/>
    <s v="East Asia and Southeast Asia"/>
    <x v="1"/>
    <x v="11"/>
    <s v="kg"/>
    <n v="181958250"/>
    <s v="Charoen PokphandPigs"/>
    <x v="0"/>
  </r>
  <r>
    <s v="Meat"/>
    <x v="10"/>
    <x v="2"/>
    <s v="Western Europe"/>
    <x v="1"/>
    <x v="11"/>
    <s v="kg"/>
    <n v="798138000"/>
    <s v="WestfleischPigs"/>
    <x v="0"/>
  </r>
  <r>
    <s v="Meat"/>
    <x v="31"/>
    <x v="2"/>
    <s v="Western Europe"/>
    <x v="1"/>
    <x v="11"/>
    <s v="kg"/>
    <n v="773952000"/>
    <s v="Grupo JorgesPigs"/>
    <x v="0"/>
  </r>
  <r>
    <s v="Meat"/>
    <x v="32"/>
    <x v="2"/>
    <s v="North America"/>
    <x v="1"/>
    <x v="11"/>
    <s v="kg"/>
    <n v="600300000"/>
    <s v="SeaboardPigs"/>
    <x v="1"/>
  </r>
  <r>
    <s v="Meat"/>
    <x v="33"/>
    <x v="2"/>
    <s v="East Asia and Southeast Asia"/>
    <x v="1"/>
    <x v="11"/>
    <s v="kg"/>
    <n v="837330000"/>
    <s v="COFCO GroupPigs"/>
    <x v="1"/>
  </r>
  <r>
    <s v="Meat"/>
    <x v="34"/>
    <x v="2"/>
    <s v="North America"/>
    <x v="1"/>
    <x v="11"/>
    <s v="kg"/>
    <n v="520259999.99999994"/>
    <s v="Triumph FoodsPigs"/>
    <x v="1"/>
  </r>
  <r>
    <s v="Meat"/>
    <x v="35"/>
    <x v="2"/>
    <s v="Western Europe"/>
    <x v="1"/>
    <x v="11"/>
    <s v="kg"/>
    <n v="519998999.99999994"/>
    <s v="Cooperl Arc AtlantiquePigs"/>
    <x v="1"/>
  </r>
  <r>
    <s v="Meat"/>
    <x v="21"/>
    <x v="2"/>
    <s v="East Asia and Southeast Asia"/>
    <x v="1"/>
    <x v="11"/>
    <s v="kg"/>
    <n v="637659000"/>
    <s v="New Hope GroupPigs"/>
    <x v="0"/>
  </r>
  <r>
    <s v="Meat"/>
    <x v="14"/>
    <x v="2"/>
    <s v="East Asia and Southeast Asia"/>
    <x v="1"/>
    <x v="11"/>
    <s v="kg"/>
    <n v="618336000"/>
    <s v="Wen's Food GroupPigs"/>
    <x v="0"/>
  </r>
  <r>
    <s v="Meat"/>
    <x v="36"/>
    <x v="2"/>
    <s v="North America"/>
    <x v="1"/>
    <x v="11"/>
    <s v="kg"/>
    <n v="338409120"/>
    <s v="Clemens Food GroupPigs"/>
    <x v="1"/>
  </r>
  <r>
    <s v="Meat"/>
    <x v="6"/>
    <x v="2"/>
    <s v="Western Europe"/>
    <x v="1"/>
    <x v="11"/>
    <s v="kg"/>
    <n v="85538461.538461536"/>
    <s v="Gruppo CremoniniPigs"/>
    <x v="0"/>
  </r>
  <r>
    <s v="Meat"/>
    <x v="0"/>
    <x v="0"/>
    <s v="Latin America and the Caribbean"/>
    <x v="1"/>
    <x v="12"/>
    <s v="kg"/>
    <n v="920283837.67964566"/>
    <s v="JBSCattle"/>
    <x v="0"/>
  </r>
  <r>
    <s v="Meat"/>
    <x v="0"/>
    <x v="0"/>
    <s v="North America"/>
    <x v="1"/>
    <x v="12"/>
    <s v="kg"/>
    <n v="0"/>
    <s v="JBSCattle"/>
    <x v="0"/>
  </r>
  <r>
    <s v="Meat"/>
    <x v="0"/>
    <x v="0"/>
    <s v="Oceania"/>
    <x v="1"/>
    <x v="12"/>
    <s v="kg"/>
    <n v="5457887.1832333338"/>
    <s v="JBSCattle"/>
    <x v="0"/>
  </r>
  <r>
    <s v="Meat"/>
    <x v="1"/>
    <x v="0"/>
    <s v="Latin America and the Caribbean"/>
    <x v="1"/>
    <x v="12"/>
    <s v="kg"/>
    <n v="379045747.48011112"/>
    <s v="MarfrigCattle"/>
    <x v="0"/>
  </r>
  <r>
    <s v="Meat"/>
    <x v="1"/>
    <x v="0"/>
    <s v="North America"/>
    <x v="1"/>
    <x v="12"/>
    <s v="kg"/>
    <n v="0"/>
    <s v="MarfrigCattle"/>
    <x v="0"/>
  </r>
  <r>
    <s v="Meat"/>
    <x v="2"/>
    <x v="0"/>
    <s v="North America"/>
    <x v="1"/>
    <x v="12"/>
    <s v="kg"/>
    <n v="0"/>
    <s v="CargillCattle"/>
    <x v="0"/>
  </r>
  <r>
    <s v="Meat"/>
    <x v="2"/>
    <x v="0"/>
    <s v="Oceania"/>
    <x v="1"/>
    <x v="12"/>
    <s v="kg"/>
    <n v="1551875"/>
    <s v="CargillCattle"/>
    <x v="0"/>
  </r>
  <r>
    <s v="Meat"/>
    <x v="3"/>
    <x v="0"/>
    <s v="North America"/>
    <x v="1"/>
    <x v="12"/>
    <s v="kg"/>
    <n v="0"/>
    <s v="TysonCattle"/>
    <x v="0"/>
  </r>
  <r>
    <s v="Meat"/>
    <x v="3"/>
    <x v="0"/>
    <s v="Oceania"/>
    <x v="1"/>
    <x v="12"/>
    <s v="kg"/>
    <n v="941086.55952380947"/>
    <s v="TysonCattle"/>
    <x v="0"/>
  </r>
  <r>
    <s v="Meat"/>
    <x v="4"/>
    <x v="0"/>
    <s v="Latin America and the Caribbean"/>
    <x v="1"/>
    <x v="12"/>
    <s v="kg"/>
    <n v="386707734.29166663"/>
    <s v="MinervaCattle"/>
    <x v="0"/>
  </r>
  <r>
    <s v="Meat"/>
    <x v="5"/>
    <x v="0"/>
    <s v="Western Europe"/>
    <x v="1"/>
    <x v="12"/>
    <s v="kg"/>
    <n v="175948800.00000003"/>
    <s v="BigardCattle"/>
    <x v="0"/>
  </r>
  <r>
    <s v="Meat"/>
    <x v="6"/>
    <x v="0"/>
    <s v="Western Europe"/>
    <x v="1"/>
    <x v="12"/>
    <s v="kg"/>
    <n v="169843720"/>
    <s v="Gruppo CremoniniCattle"/>
    <x v="0"/>
  </r>
  <r>
    <s v="Meat"/>
    <x v="7"/>
    <x v="0"/>
    <s v="Western Europe"/>
    <x v="1"/>
    <x v="12"/>
    <s v="kg"/>
    <n v="69764321.271749988"/>
    <s v="Vion Food GroupCattle"/>
    <x v="0"/>
  </r>
  <r>
    <s v="Meat"/>
    <x v="8"/>
    <x v="0"/>
    <s v="Western Europe"/>
    <x v="1"/>
    <x v="12"/>
    <s v="kg"/>
    <n v="69426391.5"/>
    <s v="Danish CrownCattle"/>
    <x v="0"/>
  </r>
  <r>
    <s v="Meat"/>
    <x v="9"/>
    <x v="0"/>
    <s v="Oceania"/>
    <x v="1"/>
    <x v="12"/>
    <s v="kg"/>
    <n v="1551875"/>
    <s v="Teys Cattle"/>
    <x v="0"/>
  </r>
  <r>
    <s v="Meat"/>
    <x v="10"/>
    <x v="0"/>
    <s v="Western Europe"/>
    <x v="1"/>
    <x v="12"/>
    <s v="kg"/>
    <n v="34694973.599999994"/>
    <s v="WestfleischCattle"/>
    <x v="0"/>
  </r>
  <r>
    <s v="Meat"/>
    <x v="11"/>
    <x v="0"/>
    <s v="Western Europe"/>
    <x v="1"/>
    <x v="12"/>
    <s v="kg"/>
    <n v="33164312.999999996"/>
    <s v="Tönnies GroupCattle"/>
    <x v="0"/>
  </r>
  <r>
    <s v="Meat"/>
    <x v="12"/>
    <x v="0"/>
    <s v="Oceania"/>
    <x v="1"/>
    <x v="12"/>
    <s v="kg"/>
    <n v="697017.41416666657"/>
    <s v="NH FoodsCattle"/>
    <x v="1"/>
  </r>
  <r>
    <s v="Meat"/>
    <x v="0"/>
    <x v="1"/>
    <s v="North America"/>
    <x v="1"/>
    <x v="12"/>
    <s v="kg"/>
    <n v="0"/>
    <s v="JBSChicken"/>
    <x v="0"/>
  </r>
  <r>
    <s v="Meat"/>
    <x v="0"/>
    <x v="1"/>
    <s v="Latin America and the Caribbean"/>
    <x v="1"/>
    <x v="12"/>
    <s v="kg"/>
    <n v="1197189301.6512003"/>
    <s v="JBSChicken"/>
    <x v="0"/>
  </r>
  <r>
    <s v="Meat"/>
    <x v="0"/>
    <x v="1"/>
    <s v="Western Europe"/>
    <x v="1"/>
    <x v="12"/>
    <s v="kg"/>
    <n v="227756091.76233849"/>
    <s v="JBSChicken"/>
    <x v="0"/>
  </r>
  <r>
    <s v="Meat"/>
    <x v="3"/>
    <x v="1"/>
    <s v="North America"/>
    <x v="1"/>
    <x v="12"/>
    <s v="kg"/>
    <n v="0"/>
    <s v="TysonChicken"/>
    <x v="0"/>
  </r>
  <r>
    <s v="Meat"/>
    <x v="3"/>
    <x v="1"/>
    <s v="East Asia and Southeast Asia"/>
    <x v="1"/>
    <x v="12"/>
    <s v="kg"/>
    <n v="82059203.032258078"/>
    <s v="TysonChicken"/>
    <x v="0"/>
  </r>
  <r>
    <s v="Meat"/>
    <x v="13"/>
    <x v="1"/>
    <s v="Latin America and the Caribbean"/>
    <x v="1"/>
    <x v="12"/>
    <s v="kg"/>
    <n v="1366622273.7024004"/>
    <s v="BRFChicken"/>
    <x v="0"/>
  </r>
  <r>
    <s v="Meat"/>
    <x v="14"/>
    <x v="1"/>
    <s v="East Asia and Southeast Asia"/>
    <x v="1"/>
    <x v="12"/>
    <s v="kg"/>
    <n v="464837373"/>
    <s v="Wen's Food GroupChicken"/>
    <x v="0"/>
  </r>
  <r>
    <s v="Meat"/>
    <x v="2"/>
    <x v="1"/>
    <s v="North America"/>
    <x v="1"/>
    <x v="12"/>
    <s v="kg"/>
    <n v="0"/>
    <s v="CargillChicken"/>
    <x v="0"/>
  </r>
  <r>
    <s v="Meat"/>
    <x v="2"/>
    <x v="1"/>
    <s v="Latin America and the Caribbean"/>
    <x v="1"/>
    <x v="12"/>
    <s v="kg"/>
    <n v="228032376"/>
    <s v="CargillChicken"/>
    <x v="0"/>
  </r>
  <r>
    <s v="Meat"/>
    <x v="2"/>
    <x v="1"/>
    <s v="East Asia and Southeast Asia"/>
    <x v="1"/>
    <x v="12"/>
    <s v="kg"/>
    <n v="70727580"/>
    <s v="CargillChicken"/>
    <x v="0"/>
  </r>
  <r>
    <s v="Meat"/>
    <x v="2"/>
    <x v="1"/>
    <s v="Western Europe"/>
    <x v="1"/>
    <x v="12"/>
    <s v="kg"/>
    <n v="83175408"/>
    <s v="CargillChicken"/>
    <x v="0"/>
  </r>
  <r>
    <s v="Meat"/>
    <x v="15"/>
    <x v="1"/>
    <s v="East Asia and Southeast Asia"/>
    <x v="1"/>
    <x v="12"/>
    <s v="kg"/>
    <n v="385465311"/>
    <s v="JapfaChicken"/>
    <x v="0"/>
  </r>
  <r>
    <s v="Meat"/>
    <x v="16"/>
    <x v="1"/>
    <s v="East Asia and Southeast Asia"/>
    <x v="1"/>
    <x v="12"/>
    <s v="kg"/>
    <n v="318274110"/>
    <s v="Wellhope AgritechChicken"/>
    <x v="0"/>
  </r>
  <r>
    <s v="Meat"/>
    <x v="17"/>
    <x v="1"/>
    <s v="East Asia and Southeast Asia"/>
    <x v="1"/>
    <x v="12"/>
    <s v="kg"/>
    <n v="269157735"/>
    <s v="Charoen PokphandChicken"/>
    <x v="0"/>
  </r>
  <r>
    <s v="Meat"/>
    <x v="17"/>
    <x v="1"/>
    <s v="Russian Federation"/>
    <x v="1"/>
    <x v="12"/>
    <s v="kg"/>
    <n v="38649800"/>
    <s v="Charoen PokphandChicken"/>
    <x v="0"/>
  </r>
  <r>
    <s v="Meat"/>
    <x v="18"/>
    <x v="1"/>
    <s v="East Asia and Southeast Asia"/>
    <x v="1"/>
    <x v="12"/>
    <s v="kg"/>
    <n v="267193080"/>
    <s v="Fuijan Sunner DevelopmentChicken"/>
    <x v="0"/>
  </r>
  <r>
    <s v="Meat"/>
    <x v="19"/>
    <x v="1"/>
    <s v="North America"/>
    <x v="1"/>
    <x v="12"/>
    <s v="kg"/>
    <n v="0"/>
    <s v="Koch FoodsChicken"/>
    <x v="0"/>
  </r>
  <r>
    <s v="Meat"/>
    <x v="20"/>
    <x v="1"/>
    <s v="Near East and North Africa"/>
    <x v="1"/>
    <x v="12"/>
    <s v="kg"/>
    <n v="248901114"/>
    <s v="Arab Company for Livestock Development (ACOLID)Chicken"/>
    <x v="0"/>
  </r>
  <r>
    <s v="Meat"/>
    <x v="21"/>
    <x v="1"/>
    <s v="East Asia and Southeast Asia"/>
    <x v="1"/>
    <x v="12"/>
    <s v="kg"/>
    <n v="258462153.18000001"/>
    <s v="New Hope GroupChicken"/>
    <x v="0"/>
  </r>
  <r>
    <s v="Meat"/>
    <x v="22"/>
    <x v="1"/>
    <s v="Latin America and the Caribbean"/>
    <x v="1"/>
    <x v="12"/>
    <s v="kg"/>
    <n v="428090520"/>
    <s v="Industrias BachocoChicken"/>
    <x v="0"/>
  </r>
  <r>
    <s v="Meat"/>
    <x v="22"/>
    <x v="1"/>
    <s v="North America"/>
    <x v="1"/>
    <x v="12"/>
    <s v="kg"/>
    <n v="0"/>
    <s v="Industrias BachocoChicken"/>
    <x v="0"/>
  </r>
  <r>
    <s v="Meat"/>
    <x v="23"/>
    <x v="1"/>
    <s v="North America"/>
    <x v="1"/>
    <x v="12"/>
    <s v="kg"/>
    <n v="0"/>
    <s v="Perdue FarmsChicken"/>
    <x v="0"/>
  </r>
  <r>
    <s v="Meat"/>
    <x v="24"/>
    <x v="1"/>
    <s v="North America"/>
    <x v="1"/>
    <x v="12"/>
    <s v="kg"/>
    <n v="0"/>
    <s v="Continental Grain CompanyChicken"/>
    <x v="0"/>
  </r>
  <r>
    <s v="Meat"/>
    <x v="25"/>
    <x v="1"/>
    <s v="Eastern Europe"/>
    <x v="1"/>
    <x v="12"/>
    <s v="kg"/>
    <n v="141148133.98307997"/>
    <s v="MHPChicken"/>
    <x v="1"/>
  </r>
  <r>
    <s v="Meat"/>
    <x v="26"/>
    <x v="1"/>
    <s v="East Asia and Southeast Asia"/>
    <x v="1"/>
    <x v="12"/>
    <s v="kg"/>
    <n v="82253556"/>
    <s v="WH GroupChicken"/>
    <x v="0"/>
  </r>
  <r>
    <s v="Meat"/>
    <x v="26"/>
    <x v="1"/>
    <s v="Eastern Europe"/>
    <x v="1"/>
    <x v="12"/>
    <s v="kg"/>
    <n v="33695340"/>
    <s v="WH GroupChicken"/>
    <x v="0"/>
  </r>
  <r>
    <s v="Meat"/>
    <x v="27"/>
    <x v="1"/>
    <s v="Latin America and the Caribbean"/>
    <x v="1"/>
    <x v="12"/>
    <s v="kg"/>
    <n v="271943443.20000005"/>
    <s v="Aurora AlimentosChicken"/>
    <x v="0"/>
  </r>
  <r>
    <s v="Meat"/>
    <x v="26"/>
    <x v="2"/>
    <s v="North America"/>
    <x v="1"/>
    <x v="12"/>
    <s v="kg"/>
    <n v="0"/>
    <s v="WH GroupPigs"/>
    <x v="0"/>
  </r>
  <r>
    <s v="Meat"/>
    <x v="26"/>
    <x v="2"/>
    <s v="East Asia and Southeast Asia"/>
    <x v="1"/>
    <x v="12"/>
    <s v="kg"/>
    <n v="178692853.23966026"/>
    <s v="WH GroupPigs"/>
    <x v="0"/>
  </r>
  <r>
    <s v="Meat"/>
    <x v="26"/>
    <x v="2"/>
    <s v="Eastern Europe"/>
    <x v="1"/>
    <x v="12"/>
    <s v="kg"/>
    <n v="98040547.516198441"/>
    <s v="WH GroupPigs"/>
    <x v="0"/>
  </r>
  <r>
    <s v="Meat"/>
    <x v="0"/>
    <x v="2"/>
    <s v="North America"/>
    <x v="1"/>
    <x v="12"/>
    <s v="kg"/>
    <n v="0"/>
    <s v="JBSPigs"/>
    <x v="0"/>
  </r>
  <r>
    <s v="Meat"/>
    <x v="0"/>
    <x v="2"/>
    <s v="Latin America and the Caribbean"/>
    <x v="1"/>
    <x v="12"/>
    <s v="kg"/>
    <n v="319271500.80000001"/>
    <s v="JBSPigs"/>
    <x v="0"/>
  </r>
  <r>
    <s v="Meat"/>
    <x v="0"/>
    <x v="2"/>
    <s v="Oceania"/>
    <x v="1"/>
    <x v="12"/>
    <s v="kg"/>
    <n v="3384149.1839999999"/>
    <s v="JBSPigs"/>
    <x v="0"/>
  </r>
  <r>
    <s v="Meat"/>
    <x v="0"/>
    <x v="2"/>
    <s v="Western Europe"/>
    <x v="1"/>
    <x v="12"/>
    <s v="kg"/>
    <n v="49598270.568000004"/>
    <s v="JBSPigs"/>
    <x v="0"/>
  </r>
  <r>
    <s v="Meat"/>
    <x v="3"/>
    <x v="2"/>
    <s v="North America"/>
    <x v="1"/>
    <x v="12"/>
    <s v="kg"/>
    <n v="0"/>
    <s v="TysonPigs"/>
    <x v="0"/>
  </r>
  <r>
    <s v="Meat"/>
    <x v="11"/>
    <x v="2"/>
    <s v="Western Europe"/>
    <x v="1"/>
    <x v="12"/>
    <s v="kg"/>
    <n v="433364400.00000006"/>
    <s v="Tönnies GroupPigs"/>
    <x v="0"/>
  </r>
  <r>
    <s v="Meat"/>
    <x v="8"/>
    <x v="2"/>
    <s v="Western Europe"/>
    <x v="1"/>
    <x v="12"/>
    <s v="kg"/>
    <n v="355822622.40000004"/>
    <s v="Danish CrownPigs"/>
    <x v="0"/>
  </r>
  <r>
    <s v="Meat"/>
    <x v="8"/>
    <x v="2"/>
    <s v="Eastern Europe"/>
    <x v="1"/>
    <x v="12"/>
    <s v="kg"/>
    <n v="19890705.599999998"/>
    <s v="Danish CrownPigs"/>
    <x v="0"/>
  </r>
  <r>
    <s v="Meat"/>
    <x v="7"/>
    <x v="2"/>
    <s v="Western Europe"/>
    <x v="1"/>
    <x v="12"/>
    <s v="kg"/>
    <n v="293163123.96000004"/>
    <s v="Vion Food GroupPigs"/>
    <x v="0"/>
  </r>
  <r>
    <s v="Meat"/>
    <x v="28"/>
    <x v="2"/>
    <s v="East Asia and Southeast Asia"/>
    <x v="1"/>
    <x v="12"/>
    <s v="kg"/>
    <n v="179805600"/>
    <s v="Muyuan FoodstuffPigs"/>
    <x v="0"/>
  </r>
  <r>
    <s v="Meat"/>
    <x v="13"/>
    <x v="2"/>
    <s v="Latin America and the Caribbean"/>
    <x v="1"/>
    <x v="12"/>
    <s v="kg"/>
    <n v="349192771.19999999"/>
    <s v="BRFPigs"/>
    <x v="0"/>
  </r>
  <r>
    <s v="Meat"/>
    <x v="29"/>
    <x v="2"/>
    <s v="Western Europe"/>
    <x v="1"/>
    <x v="12"/>
    <s v="kg"/>
    <n v="207200000.00000003"/>
    <s v="Grupo VallPigs"/>
    <x v="0"/>
  </r>
  <r>
    <s v="Meat"/>
    <x v="30"/>
    <x v="2"/>
    <s v="East Asia and Southeast Asia"/>
    <x v="1"/>
    <x v="12"/>
    <s v="kg"/>
    <n v="114582000"/>
    <s v="Zhengbang GroupPigs"/>
    <x v="0"/>
  </r>
  <r>
    <s v="Meat"/>
    <x v="5"/>
    <x v="2"/>
    <s v="Western Europe"/>
    <x v="1"/>
    <x v="12"/>
    <s v="kg"/>
    <n v="204184615.38461545"/>
    <s v="BigardPigs"/>
    <x v="0"/>
  </r>
  <r>
    <s v="Meat"/>
    <x v="27"/>
    <x v="2"/>
    <s v="Latin America and the Caribbean"/>
    <x v="1"/>
    <x v="12"/>
    <s v="kg"/>
    <n v="264442500"/>
    <s v="Aurora AlimentosPigs"/>
    <x v="0"/>
  </r>
  <r>
    <s v="Meat"/>
    <x v="17"/>
    <x v="2"/>
    <s v="North America"/>
    <x v="1"/>
    <x v="12"/>
    <s v="kg"/>
    <n v="0"/>
    <s v="Charoen PokphandPigs"/>
    <x v="0"/>
  </r>
  <r>
    <s v="Meat"/>
    <x v="17"/>
    <x v="2"/>
    <s v="Russian Federation"/>
    <x v="1"/>
    <x v="12"/>
    <s v="kg"/>
    <n v="59265000"/>
    <s v="Charoen PokphandPigs"/>
    <x v="0"/>
  </r>
  <r>
    <s v="Meat"/>
    <x v="17"/>
    <x v="2"/>
    <s v="East Asia and Southeast Asia"/>
    <x v="1"/>
    <x v="12"/>
    <s v="kg"/>
    <n v="15322800"/>
    <s v="Charoen PokphandPigs"/>
    <x v="0"/>
  </r>
  <r>
    <s v="Meat"/>
    <x v="10"/>
    <x v="2"/>
    <s v="Western Europe"/>
    <x v="1"/>
    <x v="12"/>
    <s v="kg"/>
    <n v="160776000.00000003"/>
    <s v="WestfleischPigs"/>
    <x v="0"/>
  </r>
  <r>
    <s v="Meat"/>
    <x v="31"/>
    <x v="2"/>
    <s v="Western Europe"/>
    <x v="1"/>
    <x v="12"/>
    <s v="kg"/>
    <n v="155904000"/>
    <s v="Grupo JorgesPigs"/>
    <x v="0"/>
  </r>
  <r>
    <s v="Meat"/>
    <x v="32"/>
    <x v="2"/>
    <s v="North America"/>
    <x v="1"/>
    <x v="12"/>
    <s v="kg"/>
    <n v="0"/>
    <s v="SeaboardPigs"/>
    <x v="1"/>
  </r>
  <r>
    <s v="Meat"/>
    <x v="33"/>
    <x v="2"/>
    <s v="East Asia and Southeast Asia"/>
    <x v="1"/>
    <x v="12"/>
    <s v="kg"/>
    <n v="70512000"/>
    <s v="COFCO GroupPigs"/>
    <x v="1"/>
  </r>
  <r>
    <s v="Meat"/>
    <x v="34"/>
    <x v="2"/>
    <s v="North America"/>
    <x v="1"/>
    <x v="12"/>
    <s v="kg"/>
    <n v="0"/>
    <s v="Triumph FoodsPigs"/>
    <x v="1"/>
  </r>
  <r>
    <s v="Meat"/>
    <x v="35"/>
    <x v="2"/>
    <s v="Western Europe"/>
    <x v="1"/>
    <x v="12"/>
    <s v="kg"/>
    <n v="104748000.00000001"/>
    <s v="Cooperl Arc AtlantiquePigs"/>
    <x v="1"/>
  </r>
  <r>
    <s v="Meat"/>
    <x v="21"/>
    <x v="2"/>
    <s v="East Asia and Southeast Asia"/>
    <x v="1"/>
    <x v="12"/>
    <s v="kg"/>
    <n v="53697600"/>
    <s v="New Hope GroupPigs"/>
    <x v="0"/>
  </r>
  <r>
    <s v="Meat"/>
    <x v="14"/>
    <x v="2"/>
    <s v="East Asia and Southeast Asia"/>
    <x v="1"/>
    <x v="12"/>
    <s v="kg"/>
    <n v="52070400"/>
    <s v="Wen's Food GroupPigs"/>
    <x v="0"/>
  </r>
  <r>
    <s v="Meat"/>
    <x v="36"/>
    <x v="2"/>
    <s v="North America"/>
    <x v="1"/>
    <x v="12"/>
    <s v="kg"/>
    <n v="0"/>
    <s v="Clemens Food GroupPigs"/>
    <x v="1"/>
  </r>
  <r>
    <s v="Meat"/>
    <x v="6"/>
    <x v="2"/>
    <s v="Western Europe"/>
    <x v="1"/>
    <x v="12"/>
    <s v="kg"/>
    <n v="17230769.230769232"/>
    <s v="Gruppo CremoniniPigs"/>
    <x v="0"/>
  </r>
  <r>
    <s v="Meat"/>
    <x v="0"/>
    <x v="0"/>
    <s v="Latin America and the Caribbean"/>
    <x v="1"/>
    <x v="13"/>
    <s v="kg"/>
    <n v="44442975575.748749"/>
    <s v="JBSCattle"/>
    <x v="0"/>
  </r>
  <r>
    <s v="Meat"/>
    <x v="0"/>
    <x v="0"/>
    <s v="North America"/>
    <x v="1"/>
    <x v="13"/>
    <s v="kg"/>
    <n v="0"/>
    <s v="JBSCattle"/>
    <x v="0"/>
  </r>
  <r>
    <s v="Meat"/>
    <x v="0"/>
    <x v="0"/>
    <s v="Oceania"/>
    <x v="1"/>
    <x v="13"/>
    <s v="kg"/>
    <n v="1326266585.5257001"/>
    <s v="JBSCattle"/>
    <x v="0"/>
  </r>
  <r>
    <s v="Meat"/>
    <x v="1"/>
    <x v="0"/>
    <s v="Latin America and the Caribbean"/>
    <x v="1"/>
    <x v="13"/>
    <s v="kg"/>
    <n v="18305136097.820004"/>
    <s v="MarfrigCattle"/>
    <x v="0"/>
  </r>
  <r>
    <s v="Meat"/>
    <x v="1"/>
    <x v="0"/>
    <s v="North America"/>
    <x v="1"/>
    <x v="13"/>
    <s v="kg"/>
    <n v="0"/>
    <s v="MarfrigCattle"/>
    <x v="0"/>
  </r>
  <r>
    <s v="Meat"/>
    <x v="2"/>
    <x v="0"/>
    <s v="North America"/>
    <x v="1"/>
    <x v="13"/>
    <s v="kg"/>
    <n v="0"/>
    <s v="CargillCattle"/>
    <x v="0"/>
  </r>
  <r>
    <s v="Meat"/>
    <x v="2"/>
    <x v="0"/>
    <s v="Oceania"/>
    <x v="1"/>
    <x v="13"/>
    <s v="kg"/>
    <n v="377105625"/>
    <s v="CargillCattle"/>
    <x v="0"/>
  </r>
  <r>
    <s v="Meat"/>
    <x v="3"/>
    <x v="0"/>
    <s v="North America"/>
    <x v="1"/>
    <x v="13"/>
    <s v="kg"/>
    <n v="0"/>
    <s v="TysonCattle"/>
    <x v="0"/>
  </r>
  <r>
    <s v="Meat"/>
    <x v="3"/>
    <x v="0"/>
    <s v="Oceania"/>
    <x v="1"/>
    <x v="13"/>
    <s v="kg"/>
    <n v="228684033.9642857"/>
    <s v="TysonCattle"/>
    <x v="0"/>
  </r>
  <r>
    <s v="Meat"/>
    <x v="4"/>
    <x v="0"/>
    <s v="Latin America and the Caribbean"/>
    <x v="1"/>
    <x v="13"/>
    <s v="kg"/>
    <n v="18675153997.5"/>
    <s v="MinervaCattle"/>
    <x v="0"/>
  </r>
  <r>
    <s v="Meat"/>
    <x v="5"/>
    <x v="0"/>
    <s v="Western Europe"/>
    <x v="1"/>
    <x v="13"/>
    <s v="kg"/>
    <n v="0"/>
    <s v="BigardCattle"/>
    <x v="0"/>
  </r>
  <r>
    <s v="Meat"/>
    <x v="6"/>
    <x v="0"/>
    <s v="Western Europe"/>
    <x v="1"/>
    <x v="13"/>
    <s v="kg"/>
    <n v="0"/>
    <s v="Gruppo CremoniniCattle"/>
    <x v="0"/>
  </r>
  <r>
    <s v="Meat"/>
    <x v="7"/>
    <x v="0"/>
    <s v="Western Europe"/>
    <x v="1"/>
    <x v="13"/>
    <s v="kg"/>
    <n v="0"/>
    <s v="Vion Food GroupCattle"/>
    <x v="0"/>
  </r>
  <r>
    <s v="Meat"/>
    <x v="8"/>
    <x v="0"/>
    <s v="Western Europe"/>
    <x v="1"/>
    <x v="13"/>
    <s v="kg"/>
    <n v="0"/>
    <s v="Danish CrownCattle"/>
    <x v="0"/>
  </r>
  <r>
    <s v="Meat"/>
    <x v="9"/>
    <x v="0"/>
    <s v="Oceania"/>
    <x v="1"/>
    <x v="13"/>
    <s v="kg"/>
    <n v="377105625"/>
    <s v="Teys Cattle"/>
    <x v="0"/>
  </r>
  <r>
    <s v="Meat"/>
    <x v="10"/>
    <x v="0"/>
    <s v="Western Europe"/>
    <x v="1"/>
    <x v="13"/>
    <s v="kg"/>
    <n v="0"/>
    <s v="WestfleischCattle"/>
    <x v="0"/>
  </r>
  <r>
    <s v="Meat"/>
    <x v="11"/>
    <x v="0"/>
    <s v="Western Europe"/>
    <x v="1"/>
    <x v="13"/>
    <s v="kg"/>
    <n v="0"/>
    <s v="Tönnies GroupCattle"/>
    <x v="0"/>
  </r>
  <r>
    <s v="Meat"/>
    <x v="12"/>
    <x v="0"/>
    <s v="Oceania"/>
    <x v="1"/>
    <x v="13"/>
    <s v="kg"/>
    <n v="169375231.64249998"/>
    <s v="NH FoodsCattle"/>
    <x v="1"/>
  </r>
  <r>
    <s v="Meat"/>
    <x v="0"/>
    <x v="1"/>
    <s v="North America"/>
    <x v="1"/>
    <x v="13"/>
    <s v="kg"/>
    <n v="0"/>
    <s v="JBSChicken"/>
    <x v="0"/>
  </r>
  <r>
    <s v="Meat"/>
    <x v="0"/>
    <x v="1"/>
    <s v="Latin America and the Caribbean"/>
    <x v="1"/>
    <x v="13"/>
    <s v="kg"/>
    <n v="0"/>
    <s v="JBSChicken"/>
    <x v="0"/>
  </r>
  <r>
    <s v="Meat"/>
    <x v="0"/>
    <x v="1"/>
    <s v="Western Europe"/>
    <x v="1"/>
    <x v="13"/>
    <s v="kg"/>
    <n v="0"/>
    <s v="JBSChicken"/>
    <x v="0"/>
  </r>
  <r>
    <s v="Meat"/>
    <x v="3"/>
    <x v="1"/>
    <s v="North America"/>
    <x v="1"/>
    <x v="13"/>
    <s v="kg"/>
    <n v="0"/>
    <s v="TysonChicken"/>
    <x v="0"/>
  </r>
  <r>
    <s v="Meat"/>
    <x v="3"/>
    <x v="1"/>
    <s v="East Asia and Southeast Asia"/>
    <x v="1"/>
    <x v="13"/>
    <s v="kg"/>
    <n v="0"/>
    <s v="TysonChicken"/>
    <x v="0"/>
  </r>
  <r>
    <s v="Meat"/>
    <x v="13"/>
    <x v="1"/>
    <s v="Latin America and the Caribbean"/>
    <x v="1"/>
    <x v="13"/>
    <s v="kg"/>
    <n v="0"/>
    <s v="BRFChicken"/>
    <x v="0"/>
  </r>
  <r>
    <s v="Meat"/>
    <x v="14"/>
    <x v="1"/>
    <s v="East Asia and Southeast Asia"/>
    <x v="1"/>
    <x v="13"/>
    <s v="kg"/>
    <n v="0"/>
    <s v="Wen's Food GroupChicken"/>
    <x v="0"/>
  </r>
  <r>
    <s v="Meat"/>
    <x v="2"/>
    <x v="1"/>
    <s v="North America"/>
    <x v="1"/>
    <x v="13"/>
    <s v="kg"/>
    <n v="0"/>
    <s v="CargillChicken"/>
    <x v="0"/>
  </r>
  <r>
    <s v="Meat"/>
    <x v="2"/>
    <x v="1"/>
    <s v="Latin America and the Caribbean"/>
    <x v="1"/>
    <x v="13"/>
    <s v="kg"/>
    <n v="0"/>
    <s v="CargillChicken"/>
    <x v="0"/>
  </r>
  <r>
    <s v="Meat"/>
    <x v="2"/>
    <x v="1"/>
    <s v="East Asia and Southeast Asia"/>
    <x v="1"/>
    <x v="13"/>
    <s v="kg"/>
    <n v="0"/>
    <s v="CargillChicken"/>
    <x v="0"/>
  </r>
  <r>
    <s v="Meat"/>
    <x v="2"/>
    <x v="1"/>
    <s v="Western Europe"/>
    <x v="1"/>
    <x v="13"/>
    <s v="kg"/>
    <n v="0"/>
    <s v="CargillChicken"/>
    <x v="0"/>
  </r>
  <r>
    <s v="Meat"/>
    <x v="15"/>
    <x v="1"/>
    <s v="East Asia and Southeast Asia"/>
    <x v="1"/>
    <x v="13"/>
    <s v="kg"/>
    <n v="0"/>
    <s v="JapfaChicken"/>
    <x v="0"/>
  </r>
  <r>
    <s v="Meat"/>
    <x v="16"/>
    <x v="1"/>
    <s v="East Asia and Southeast Asia"/>
    <x v="1"/>
    <x v="13"/>
    <s v="kg"/>
    <n v="0"/>
    <s v="Wellhope AgritechChicken"/>
    <x v="0"/>
  </r>
  <r>
    <s v="Meat"/>
    <x v="17"/>
    <x v="1"/>
    <s v="East Asia and Southeast Asia"/>
    <x v="1"/>
    <x v="13"/>
    <s v="kg"/>
    <n v="0"/>
    <s v="Charoen PokphandChicken"/>
    <x v="0"/>
  </r>
  <r>
    <s v="Meat"/>
    <x v="17"/>
    <x v="1"/>
    <s v="Russian Federation"/>
    <x v="1"/>
    <x v="13"/>
    <s v="kg"/>
    <n v="0"/>
    <s v="Charoen PokphandChicken"/>
    <x v="0"/>
  </r>
  <r>
    <s v="Meat"/>
    <x v="18"/>
    <x v="1"/>
    <s v="East Asia and Southeast Asia"/>
    <x v="1"/>
    <x v="13"/>
    <s v="kg"/>
    <n v="0"/>
    <s v="Fuijan Sunner DevelopmentChicken"/>
    <x v="0"/>
  </r>
  <r>
    <s v="Meat"/>
    <x v="19"/>
    <x v="1"/>
    <s v="North America"/>
    <x v="1"/>
    <x v="13"/>
    <s v="kg"/>
    <n v="0"/>
    <s v="Koch FoodsChicken"/>
    <x v="0"/>
  </r>
  <r>
    <s v="Meat"/>
    <x v="20"/>
    <x v="1"/>
    <s v="Near East and North Africa"/>
    <x v="1"/>
    <x v="13"/>
    <s v="kg"/>
    <n v="0"/>
    <s v="Arab Company for Livestock Development (ACOLID)Chicken"/>
    <x v="0"/>
  </r>
  <r>
    <s v="Meat"/>
    <x v="21"/>
    <x v="1"/>
    <s v="East Asia and Southeast Asia"/>
    <x v="1"/>
    <x v="13"/>
    <s v="kg"/>
    <n v="0"/>
    <s v="New Hope GroupChicken"/>
    <x v="0"/>
  </r>
  <r>
    <s v="Meat"/>
    <x v="22"/>
    <x v="1"/>
    <s v="Latin America and the Caribbean"/>
    <x v="1"/>
    <x v="13"/>
    <s v="kg"/>
    <n v="0"/>
    <s v="Industrias BachocoChicken"/>
    <x v="0"/>
  </r>
  <r>
    <s v="Meat"/>
    <x v="22"/>
    <x v="1"/>
    <s v="North America"/>
    <x v="1"/>
    <x v="13"/>
    <s v="kg"/>
    <n v="0"/>
    <s v="Industrias BachocoChicken"/>
    <x v="0"/>
  </r>
  <r>
    <s v="Meat"/>
    <x v="23"/>
    <x v="1"/>
    <s v="North America"/>
    <x v="1"/>
    <x v="13"/>
    <s v="kg"/>
    <n v="0"/>
    <s v="Perdue FarmsChicken"/>
    <x v="0"/>
  </r>
  <r>
    <s v="Meat"/>
    <x v="24"/>
    <x v="1"/>
    <s v="North America"/>
    <x v="1"/>
    <x v="13"/>
    <s v="kg"/>
    <n v="0"/>
    <s v="Continental Grain CompanyChicken"/>
    <x v="0"/>
  </r>
  <r>
    <s v="Meat"/>
    <x v="25"/>
    <x v="1"/>
    <s v="Eastern Europe"/>
    <x v="1"/>
    <x v="13"/>
    <s v="kg"/>
    <n v="0"/>
    <s v="MHPChicken"/>
    <x v="1"/>
  </r>
  <r>
    <s v="Meat"/>
    <x v="26"/>
    <x v="1"/>
    <s v="East Asia and Southeast Asia"/>
    <x v="1"/>
    <x v="13"/>
    <s v="kg"/>
    <n v="0"/>
    <s v="WH GroupChicken"/>
    <x v="0"/>
  </r>
  <r>
    <s v="Meat"/>
    <x v="26"/>
    <x v="1"/>
    <s v="Eastern Europe"/>
    <x v="1"/>
    <x v="13"/>
    <s v="kg"/>
    <n v="0"/>
    <s v="WH GroupChicken"/>
    <x v="0"/>
  </r>
  <r>
    <s v="Meat"/>
    <x v="27"/>
    <x v="1"/>
    <s v="Latin America and the Caribbean"/>
    <x v="1"/>
    <x v="13"/>
    <s v="kg"/>
    <n v="0"/>
    <s v="Aurora AlimentosChicken"/>
    <x v="0"/>
  </r>
  <r>
    <s v="Meat"/>
    <x v="26"/>
    <x v="2"/>
    <s v="North America"/>
    <x v="1"/>
    <x v="13"/>
    <s v="kg"/>
    <n v="0"/>
    <s v="WH GroupPigs"/>
    <x v="0"/>
  </r>
  <r>
    <s v="Meat"/>
    <x v="26"/>
    <x v="2"/>
    <s v="East Asia and Southeast Asia"/>
    <x v="1"/>
    <x v="13"/>
    <s v="kg"/>
    <n v="0"/>
    <s v="WH GroupPigs"/>
    <x v="0"/>
  </r>
  <r>
    <s v="Meat"/>
    <x v="26"/>
    <x v="2"/>
    <s v="Eastern Europe"/>
    <x v="1"/>
    <x v="13"/>
    <s v="kg"/>
    <n v="0"/>
    <s v="WH GroupPigs"/>
    <x v="0"/>
  </r>
  <r>
    <s v="Meat"/>
    <x v="0"/>
    <x v="2"/>
    <s v="North America"/>
    <x v="1"/>
    <x v="13"/>
    <s v="kg"/>
    <n v="0"/>
    <s v="JBSPigs"/>
    <x v="0"/>
  </r>
  <r>
    <s v="Meat"/>
    <x v="0"/>
    <x v="2"/>
    <s v="Latin America and the Caribbean"/>
    <x v="1"/>
    <x v="13"/>
    <s v="kg"/>
    <n v="0"/>
    <s v="JBSPigs"/>
    <x v="0"/>
  </r>
  <r>
    <s v="Meat"/>
    <x v="0"/>
    <x v="2"/>
    <s v="Oceania"/>
    <x v="1"/>
    <x v="13"/>
    <s v="kg"/>
    <n v="0"/>
    <s v="JBSPigs"/>
    <x v="0"/>
  </r>
  <r>
    <s v="Meat"/>
    <x v="0"/>
    <x v="2"/>
    <s v="Western Europe"/>
    <x v="1"/>
    <x v="13"/>
    <s v="kg"/>
    <n v="0"/>
    <s v="JBSPigs"/>
    <x v="0"/>
  </r>
  <r>
    <s v="Meat"/>
    <x v="3"/>
    <x v="2"/>
    <s v="North America"/>
    <x v="1"/>
    <x v="13"/>
    <s v="kg"/>
    <n v="0"/>
    <s v="TysonPigs"/>
    <x v="0"/>
  </r>
  <r>
    <s v="Meat"/>
    <x v="11"/>
    <x v="2"/>
    <s v="Western Europe"/>
    <x v="1"/>
    <x v="13"/>
    <s v="kg"/>
    <n v="0"/>
    <s v="Tönnies GroupPigs"/>
    <x v="0"/>
  </r>
  <r>
    <s v="Meat"/>
    <x v="8"/>
    <x v="2"/>
    <s v="Western Europe"/>
    <x v="1"/>
    <x v="13"/>
    <s v="kg"/>
    <n v="0"/>
    <s v="Danish CrownPigs"/>
    <x v="0"/>
  </r>
  <r>
    <s v="Meat"/>
    <x v="8"/>
    <x v="2"/>
    <s v="Eastern Europe"/>
    <x v="1"/>
    <x v="13"/>
    <s v="kg"/>
    <n v="0"/>
    <s v="Danish CrownPigs"/>
    <x v="0"/>
  </r>
  <r>
    <s v="Meat"/>
    <x v="7"/>
    <x v="2"/>
    <s v="Western Europe"/>
    <x v="1"/>
    <x v="13"/>
    <s v="kg"/>
    <n v="0"/>
    <s v="Vion Food GroupPigs"/>
    <x v="0"/>
  </r>
  <r>
    <s v="Meat"/>
    <x v="28"/>
    <x v="2"/>
    <s v="East Asia and Southeast Asia"/>
    <x v="1"/>
    <x v="13"/>
    <s v="kg"/>
    <n v="0"/>
    <s v="Muyuan FoodstuffPigs"/>
    <x v="0"/>
  </r>
  <r>
    <s v="Meat"/>
    <x v="13"/>
    <x v="2"/>
    <s v="Latin America and the Caribbean"/>
    <x v="1"/>
    <x v="13"/>
    <s v="kg"/>
    <n v="0"/>
    <s v="BRFPigs"/>
    <x v="0"/>
  </r>
  <r>
    <s v="Meat"/>
    <x v="29"/>
    <x v="2"/>
    <s v="Western Europe"/>
    <x v="1"/>
    <x v="13"/>
    <s v="kg"/>
    <n v="0"/>
    <s v="Grupo VallPigs"/>
    <x v="0"/>
  </r>
  <r>
    <s v="Meat"/>
    <x v="30"/>
    <x v="2"/>
    <s v="East Asia and Southeast Asia"/>
    <x v="1"/>
    <x v="13"/>
    <s v="kg"/>
    <n v="0"/>
    <s v="Zhengbang GroupPigs"/>
    <x v="0"/>
  </r>
  <r>
    <s v="Meat"/>
    <x v="5"/>
    <x v="2"/>
    <s v="Western Europe"/>
    <x v="1"/>
    <x v="13"/>
    <s v="kg"/>
    <n v="0"/>
    <s v="BigardPigs"/>
    <x v="0"/>
  </r>
  <r>
    <s v="Meat"/>
    <x v="27"/>
    <x v="2"/>
    <s v="Latin America and the Caribbean"/>
    <x v="1"/>
    <x v="13"/>
    <s v="kg"/>
    <n v="0"/>
    <s v="Aurora AlimentosPigs"/>
    <x v="0"/>
  </r>
  <r>
    <s v="Meat"/>
    <x v="17"/>
    <x v="2"/>
    <s v="North America"/>
    <x v="1"/>
    <x v="13"/>
    <s v="kg"/>
    <n v="0"/>
    <s v="Charoen PokphandPigs"/>
    <x v="0"/>
  </r>
  <r>
    <s v="Meat"/>
    <x v="17"/>
    <x v="2"/>
    <s v="Russian Federation"/>
    <x v="1"/>
    <x v="13"/>
    <s v="kg"/>
    <n v="0"/>
    <s v="Charoen PokphandPigs"/>
    <x v="0"/>
  </r>
  <r>
    <s v="Meat"/>
    <x v="17"/>
    <x v="2"/>
    <s v="East Asia and Southeast Asia"/>
    <x v="1"/>
    <x v="13"/>
    <s v="kg"/>
    <n v="0"/>
    <s v="Charoen PokphandPigs"/>
    <x v="0"/>
  </r>
  <r>
    <s v="Meat"/>
    <x v="10"/>
    <x v="2"/>
    <s v="Western Europe"/>
    <x v="1"/>
    <x v="13"/>
    <s v="kg"/>
    <n v="0"/>
    <s v="WestfleischPigs"/>
    <x v="0"/>
  </r>
  <r>
    <s v="Meat"/>
    <x v="31"/>
    <x v="2"/>
    <s v="Western Europe"/>
    <x v="1"/>
    <x v="13"/>
    <s v="kg"/>
    <n v="0"/>
    <s v="Grupo JorgesPigs"/>
    <x v="0"/>
  </r>
  <r>
    <s v="Meat"/>
    <x v="32"/>
    <x v="2"/>
    <s v="North America"/>
    <x v="1"/>
    <x v="13"/>
    <s v="kg"/>
    <n v="0"/>
    <s v="SeaboardPigs"/>
    <x v="1"/>
  </r>
  <r>
    <s v="Meat"/>
    <x v="33"/>
    <x v="2"/>
    <s v="East Asia and Southeast Asia"/>
    <x v="1"/>
    <x v="13"/>
    <s v="kg"/>
    <n v="0"/>
    <s v="COFCO GroupPigs"/>
    <x v="1"/>
  </r>
  <r>
    <s v="Meat"/>
    <x v="34"/>
    <x v="2"/>
    <s v="North America"/>
    <x v="1"/>
    <x v="13"/>
    <s v="kg"/>
    <n v="0"/>
    <s v="Triumph FoodsPigs"/>
    <x v="1"/>
  </r>
  <r>
    <s v="Meat"/>
    <x v="35"/>
    <x v="2"/>
    <s v="Western Europe"/>
    <x v="1"/>
    <x v="13"/>
    <s v="kg"/>
    <n v="0"/>
    <s v="Cooperl Arc AtlantiquePigs"/>
    <x v="1"/>
  </r>
  <r>
    <s v="Meat"/>
    <x v="21"/>
    <x v="2"/>
    <s v="East Asia and Southeast Asia"/>
    <x v="1"/>
    <x v="13"/>
    <s v="kg"/>
    <n v="0"/>
    <s v="New Hope GroupPigs"/>
    <x v="0"/>
  </r>
  <r>
    <s v="Meat"/>
    <x v="14"/>
    <x v="2"/>
    <s v="East Asia and Southeast Asia"/>
    <x v="1"/>
    <x v="13"/>
    <s v="kg"/>
    <n v="0"/>
    <s v="Wen's Food GroupPigs"/>
    <x v="0"/>
  </r>
  <r>
    <s v="Meat"/>
    <x v="36"/>
    <x v="2"/>
    <s v="North America"/>
    <x v="1"/>
    <x v="13"/>
    <s v="kg"/>
    <n v="0"/>
    <s v="Clemens Food GroupPigs"/>
    <x v="1"/>
  </r>
  <r>
    <s v="Meat"/>
    <x v="6"/>
    <x v="2"/>
    <s v="Western Europe"/>
    <x v="1"/>
    <x v="13"/>
    <s v="kg"/>
    <n v="0"/>
    <s v="Gruppo CremoniniPigs"/>
    <x v="0"/>
  </r>
  <r>
    <s v="Meat"/>
    <x v="0"/>
    <x v="0"/>
    <s v="Latin America and the Caribbean"/>
    <x v="1"/>
    <x v="14"/>
    <s v="kg"/>
    <n v="0"/>
    <s v="JBSCattle"/>
    <x v="0"/>
  </r>
  <r>
    <s v="Meat"/>
    <x v="0"/>
    <x v="0"/>
    <s v="North America"/>
    <x v="1"/>
    <x v="14"/>
    <s v="kg"/>
    <n v="0"/>
    <s v="JBSCattle"/>
    <x v="0"/>
  </r>
  <r>
    <s v="Meat"/>
    <x v="0"/>
    <x v="0"/>
    <s v="Oceania"/>
    <x v="1"/>
    <x v="14"/>
    <s v="kg"/>
    <n v="0"/>
    <s v="JBSCattle"/>
    <x v="0"/>
  </r>
  <r>
    <s v="Meat"/>
    <x v="1"/>
    <x v="0"/>
    <s v="Latin America and the Caribbean"/>
    <x v="1"/>
    <x v="14"/>
    <s v="kg"/>
    <n v="0"/>
    <s v="MarfrigCattle"/>
    <x v="0"/>
  </r>
  <r>
    <s v="Meat"/>
    <x v="1"/>
    <x v="0"/>
    <s v="North America"/>
    <x v="1"/>
    <x v="14"/>
    <s v="kg"/>
    <n v="0"/>
    <s v="MarfrigCattle"/>
    <x v="0"/>
  </r>
  <r>
    <s v="Meat"/>
    <x v="2"/>
    <x v="0"/>
    <s v="North America"/>
    <x v="1"/>
    <x v="14"/>
    <s v="kg"/>
    <n v="0"/>
    <s v="CargillCattle"/>
    <x v="0"/>
  </r>
  <r>
    <s v="Meat"/>
    <x v="2"/>
    <x v="0"/>
    <s v="Oceania"/>
    <x v="1"/>
    <x v="14"/>
    <s v="kg"/>
    <n v="0"/>
    <s v="CargillCattle"/>
    <x v="0"/>
  </r>
  <r>
    <s v="Meat"/>
    <x v="3"/>
    <x v="0"/>
    <s v="North America"/>
    <x v="1"/>
    <x v="14"/>
    <s v="kg"/>
    <n v="0"/>
    <s v="TysonCattle"/>
    <x v="0"/>
  </r>
  <r>
    <s v="Meat"/>
    <x v="3"/>
    <x v="0"/>
    <s v="Oceania"/>
    <x v="1"/>
    <x v="14"/>
    <s v="kg"/>
    <n v="0"/>
    <s v="TysonCattle"/>
    <x v="0"/>
  </r>
  <r>
    <s v="Meat"/>
    <x v="4"/>
    <x v="0"/>
    <s v="Latin America and the Caribbean"/>
    <x v="1"/>
    <x v="14"/>
    <s v="kg"/>
    <n v="0"/>
    <s v="MinervaCattle"/>
    <x v="0"/>
  </r>
  <r>
    <s v="Meat"/>
    <x v="5"/>
    <x v="0"/>
    <s v="Western Europe"/>
    <x v="1"/>
    <x v="14"/>
    <s v="kg"/>
    <n v="0"/>
    <s v="BigardCattle"/>
    <x v="0"/>
  </r>
  <r>
    <s v="Meat"/>
    <x v="6"/>
    <x v="0"/>
    <s v="Western Europe"/>
    <x v="1"/>
    <x v="14"/>
    <s v="kg"/>
    <n v="0"/>
    <s v="Gruppo CremoniniCattle"/>
    <x v="0"/>
  </r>
  <r>
    <s v="Meat"/>
    <x v="7"/>
    <x v="0"/>
    <s v="Western Europe"/>
    <x v="1"/>
    <x v="14"/>
    <s v="kg"/>
    <n v="0"/>
    <s v="Vion Food GroupCattle"/>
    <x v="0"/>
  </r>
  <r>
    <s v="Meat"/>
    <x v="8"/>
    <x v="0"/>
    <s v="Western Europe"/>
    <x v="1"/>
    <x v="14"/>
    <s v="kg"/>
    <n v="0"/>
    <s v="Danish CrownCattle"/>
    <x v="0"/>
  </r>
  <r>
    <s v="Meat"/>
    <x v="9"/>
    <x v="0"/>
    <s v="Oceania"/>
    <x v="1"/>
    <x v="14"/>
    <s v="kg"/>
    <n v="0"/>
    <s v="Teys Cattle"/>
    <x v="0"/>
  </r>
  <r>
    <s v="Meat"/>
    <x v="10"/>
    <x v="0"/>
    <s v="Western Europe"/>
    <x v="1"/>
    <x v="14"/>
    <s v="kg"/>
    <n v="0"/>
    <s v="WestfleischCattle"/>
    <x v="0"/>
  </r>
  <r>
    <s v="Meat"/>
    <x v="11"/>
    <x v="0"/>
    <s v="Western Europe"/>
    <x v="1"/>
    <x v="14"/>
    <s v="kg"/>
    <n v="0"/>
    <s v="Tönnies GroupCattle"/>
    <x v="0"/>
  </r>
  <r>
    <s v="Meat"/>
    <x v="12"/>
    <x v="0"/>
    <s v="Oceania"/>
    <x v="1"/>
    <x v="14"/>
    <s v="kg"/>
    <n v="0"/>
    <s v="NH FoodsCattle"/>
    <x v="1"/>
  </r>
  <r>
    <s v="Meat"/>
    <x v="0"/>
    <x v="1"/>
    <s v="North America"/>
    <x v="1"/>
    <x v="14"/>
    <s v="kg"/>
    <n v="0"/>
    <s v="JBSChicken"/>
    <x v="0"/>
  </r>
  <r>
    <s v="Meat"/>
    <x v="0"/>
    <x v="1"/>
    <s v="Latin America and the Caribbean"/>
    <x v="1"/>
    <x v="14"/>
    <s v="kg"/>
    <n v="0"/>
    <s v="JBSChicken"/>
    <x v="0"/>
  </r>
  <r>
    <s v="Meat"/>
    <x v="0"/>
    <x v="1"/>
    <s v="Western Europe"/>
    <x v="1"/>
    <x v="14"/>
    <s v="kg"/>
    <n v="0"/>
    <s v="JBSChicken"/>
    <x v="0"/>
  </r>
  <r>
    <s v="Meat"/>
    <x v="3"/>
    <x v="1"/>
    <s v="North America"/>
    <x v="1"/>
    <x v="14"/>
    <s v="kg"/>
    <n v="0"/>
    <s v="TysonChicken"/>
    <x v="0"/>
  </r>
  <r>
    <s v="Meat"/>
    <x v="3"/>
    <x v="1"/>
    <s v="East Asia and Southeast Asia"/>
    <x v="1"/>
    <x v="14"/>
    <s v="kg"/>
    <n v="2486642.5161290322"/>
    <s v="TysonChicken"/>
    <x v="0"/>
  </r>
  <r>
    <s v="Meat"/>
    <x v="13"/>
    <x v="1"/>
    <s v="Latin America and the Caribbean"/>
    <x v="1"/>
    <x v="14"/>
    <s v="kg"/>
    <n v="0"/>
    <s v="BRFChicken"/>
    <x v="0"/>
  </r>
  <r>
    <s v="Meat"/>
    <x v="14"/>
    <x v="1"/>
    <s v="East Asia and Southeast Asia"/>
    <x v="1"/>
    <x v="14"/>
    <s v="kg"/>
    <n v="14085981"/>
    <s v="Wen's Food GroupChicken"/>
    <x v="0"/>
  </r>
  <r>
    <s v="Meat"/>
    <x v="2"/>
    <x v="1"/>
    <s v="North America"/>
    <x v="1"/>
    <x v="14"/>
    <s v="kg"/>
    <n v="0"/>
    <s v="CargillChicken"/>
    <x v="0"/>
  </r>
  <r>
    <s v="Meat"/>
    <x v="2"/>
    <x v="1"/>
    <s v="Latin America and the Caribbean"/>
    <x v="1"/>
    <x v="14"/>
    <s v="kg"/>
    <n v="0"/>
    <s v="CargillChicken"/>
    <x v="0"/>
  </r>
  <r>
    <s v="Meat"/>
    <x v="2"/>
    <x v="1"/>
    <s v="East Asia and Southeast Asia"/>
    <x v="1"/>
    <x v="14"/>
    <s v="kg"/>
    <n v="2143260"/>
    <s v="CargillChicken"/>
    <x v="0"/>
  </r>
  <r>
    <s v="Meat"/>
    <x v="2"/>
    <x v="1"/>
    <s v="Western Europe"/>
    <x v="1"/>
    <x v="14"/>
    <s v="kg"/>
    <n v="0"/>
    <s v="CargillChicken"/>
    <x v="0"/>
  </r>
  <r>
    <s v="Meat"/>
    <x v="15"/>
    <x v="1"/>
    <s v="East Asia and Southeast Asia"/>
    <x v="1"/>
    <x v="14"/>
    <s v="kg"/>
    <n v="11680767"/>
    <s v="JapfaChicken"/>
    <x v="0"/>
  </r>
  <r>
    <s v="Meat"/>
    <x v="16"/>
    <x v="1"/>
    <s v="East Asia and Southeast Asia"/>
    <x v="1"/>
    <x v="14"/>
    <s v="kg"/>
    <n v="9644670"/>
    <s v="Wellhope AgritechChicken"/>
    <x v="0"/>
  </r>
  <r>
    <s v="Meat"/>
    <x v="17"/>
    <x v="1"/>
    <s v="East Asia and Southeast Asia"/>
    <x v="1"/>
    <x v="14"/>
    <s v="kg"/>
    <n v="8156295"/>
    <s v="Charoen PokphandChicken"/>
    <x v="0"/>
  </r>
  <r>
    <s v="Meat"/>
    <x v="17"/>
    <x v="1"/>
    <s v="Russian Federation"/>
    <x v="1"/>
    <x v="14"/>
    <s v="kg"/>
    <n v="0"/>
    <s v="Charoen PokphandChicken"/>
    <x v="0"/>
  </r>
  <r>
    <s v="Meat"/>
    <x v="18"/>
    <x v="1"/>
    <s v="East Asia and Southeast Asia"/>
    <x v="1"/>
    <x v="14"/>
    <s v="kg"/>
    <n v="8096760"/>
    <s v="Fuijan Sunner DevelopmentChicken"/>
    <x v="0"/>
  </r>
  <r>
    <s v="Meat"/>
    <x v="19"/>
    <x v="1"/>
    <s v="North America"/>
    <x v="1"/>
    <x v="14"/>
    <s v="kg"/>
    <n v="0"/>
    <s v="Koch FoodsChicken"/>
    <x v="0"/>
  </r>
  <r>
    <s v="Meat"/>
    <x v="20"/>
    <x v="1"/>
    <s v="Near East and North Africa"/>
    <x v="1"/>
    <x v="14"/>
    <s v="kg"/>
    <n v="0"/>
    <s v="Arab Company for Livestock Development (ACOLID)Chicken"/>
    <x v="0"/>
  </r>
  <r>
    <s v="Meat"/>
    <x v="21"/>
    <x v="1"/>
    <s v="East Asia and Southeast Asia"/>
    <x v="1"/>
    <x v="14"/>
    <s v="kg"/>
    <n v="7832186.46"/>
    <s v="New Hope GroupChicken"/>
    <x v="0"/>
  </r>
  <r>
    <s v="Meat"/>
    <x v="22"/>
    <x v="1"/>
    <s v="Latin America and the Caribbean"/>
    <x v="1"/>
    <x v="14"/>
    <s v="kg"/>
    <n v="0"/>
    <s v="Industrias BachocoChicken"/>
    <x v="0"/>
  </r>
  <r>
    <s v="Meat"/>
    <x v="22"/>
    <x v="1"/>
    <s v="North America"/>
    <x v="1"/>
    <x v="14"/>
    <s v="kg"/>
    <n v="0"/>
    <s v="Industrias BachocoChicken"/>
    <x v="0"/>
  </r>
  <r>
    <s v="Meat"/>
    <x v="23"/>
    <x v="1"/>
    <s v="North America"/>
    <x v="1"/>
    <x v="14"/>
    <s v="kg"/>
    <n v="0"/>
    <s v="Perdue FarmsChicken"/>
    <x v="0"/>
  </r>
  <r>
    <s v="Meat"/>
    <x v="24"/>
    <x v="1"/>
    <s v="North America"/>
    <x v="1"/>
    <x v="14"/>
    <s v="kg"/>
    <n v="0"/>
    <s v="Continental Grain CompanyChicken"/>
    <x v="0"/>
  </r>
  <r>
    <s v="Meat"/>
    <x v="25"/>
    <x v="1"/>
    <s v="Eastern Europe"/>
    <x v="1"/>
    <x v="14"/>
    <s v="kg"/>
    <n v="0"/>
    <s v="MHPChicken"/>
    <x v="1"/>
  </r>
  <r>
    <s v="Meat"/>
    <x v="26"/>
    <x v="1"/>
    <s v="East Asia and Southeast Asia"/>
    <x v="1"/>
    <x v="14"/>
    <s v="kg"/>
    <n v="2492532"/>
    <s v="WH GroupChicken"/>
    <x v="0"/>
  </r>
  <r>
    <s v="Meat"/>
    <x v="26"/>
    <x v="1"/>
    <s v="Eastern Europe"/>
    <x v="1"/>
    <x v="14"/>
    <s v="kg"/>
    <n v="0"/>
    <s v="WH GroupChicken"/>
    <x v="0"/>
  </r>
  <r>
    <s v="Meat"/>
    <x v="27"/>
    <x v="1"/>
    <s v="Latin America and the Caribbean"/>
    <x v="1"/>
    <x v="14"/>
    <s v="kg"/>
    <n v="0"/>
    <s v="Aurora AlimentosChicken"/>
    <x v="0"/>
  </r>
  <r>
    <s v="Meat"/>
    <x v="26"/>
    <x v="2"/>
    <s v="North America"/>
    <x v="1"/>
    <x v="14"/>
    <s v="kg"/>
    <n v="0"/>
    <s v="WH GroupPigs"/>
    <x v="0"/>
  </r>
  <r>
    <s v="Meat"/>
    <x v="26"/>
    <x v="2"/>
    <s v="East Asia and Southeast Asia"/>
    <x v="1"/>
    <x v="14"/>
    <s v="kg"/>
    <n v="234534369.8770541"/>
    <s v="WH GroupPigs"/>
    <x v="0"/>
  </r>
  <r>
    <s v="Meat"/>
    <x v="26"/>
    <x v="2"/>
    <s v="Eastern Europe"/>
    <x v="1"/>
    <x v="14"/>
    <s v="kg"/>
    <n v="0"/>
    <s v="WH GroupPigs"/>
    <x v="0"/>
  </r>
  <r>
    <s v="Meat"/>
    <x v="0"/>
    <x v="2"/>
    <s v="North America"/>
    <x v="1"/>
    <x v="14"/>
    <s v="kg"/>
    <n v="0"/>
    <s v="JBSPigs"/>
    <x v="0"/>
  </r>
  <r>
    <s v="Meat"/>
    <x v="0"/>
    <x v="2"/>
    <s v="Latin America and the Caribbean"/>
    <x v="1"/>
    <x v="14"/>
    <s v="kg"/>
    <n v="30406809.600000001"/>
    <s v="JBSPigs"/>
    <x v="0"/>
  </r>
  <r>
    <s v="Meat"/>
    <x v="0"/>
    <x v="2"/>
    <s v="Oceania"/>
    <x v="1"/>
    <x v="14"/>
    <s v="kg"/>
    <n v="0"/>
    <s v="JBSPigs"/>
    <x v="0"/>
  </r>
  <r>
    <s v="Meat"/>
    <x v="0"/>
    <x v="2"/>
    <s v="Western Europe"/>
    <x v="1"/>
    <x v="14"/>
    <s v="kg"/>
    <n v="0"/>
    <s v="JBSPigs"/>
    <x v="0"/>
  </r>
  <r>
    <s v="Meat"/>
    <x v="3"/>
    <x v="2"/>
    <s v="North America"/>
    <x v="1"/>
    <x v="14"/>
    <s v="kg"/>
    <n v="0"/>
    <s v="TysonPigs"/>
    <x v="0"/>
  </r>
  <r>
    <s v="Meat"/>
    <x v="11"/>
    <x v="2"/>
    <s v="Western Europe"/>
    <x v="1"/>
    <x v="14"/>
    <s v="kg"/>
    <n v="0"/>
    <s v="Tönnies GroupPigs"/>
    <x v="0"/>
  </r>
  <r>
    <s v="Meat"/>
    <x v="8"/>
    <x v="2"/>
    <s v="Western Europe"/>
    <x v="1"/>
    <x v="14"/>
    <s v="kg"/>
    <n v="0"/>
    <s v="Danish CrownPigs"/>
    <x v="0"/>
  </r>
  <r>
    <s v="Meat"/>
    <x v="8"/>
    <x v="2"/>
    <s v="Eastern Europe"/>
    <x v="1"/>
    <x v="14"/>
    <s v="kg"/>
    <n v="0"/>
    <s v="Danish CrownPigs"/>
    <x v="0"/>
  </r>
  <r>
    <s v="Meat"/>
    <x v="7"/>
    <x v="2"/>
    <s v="Western Europe"/>
    <x v="1"/>
    <x v="14"/>
    <s v="kg"/>
    <n v="0"/>
    <s v="Vion Food GroupPigs"/>
    <x v="0"/>
  </r>
  <r>
    <s v="Meat"/>
    <x v="28"/>
    <x v="2"/>
    <s v="East Asia and Southeast Asia"/>
    <x v="1"/>
    <x v="14"/>
    <s v="kg"/>
    <n v="235994850"/>
    <s v="Muyuan FoodstuffPigs"/>
    <x v="0"/>
  </r>
  <r>
    <s v="Meat"/>
    <x v="13"/>
    <x v="2"/>
    <s v="Latin America and the Caribbean"/>
    <x v="1"/>
    <x v="14"/>
    <s v="kg"/>
    <n v="33256454.400000002"/>
    <s v="BRFPigs"/>
    <x v="0"/>
  </r>
  <r>
    <s v="Meat"/>
    <x v="29"/>
    <x v="2"/>
    <s v="Western Europe"/>
    <x v="1"/>
    <x v="14"/>
    <s v="kg"/>
    <n v="0"/>
    <s v="Grupo VallPigs"/>
    <x v="0"/>
  </r>
  <r>
    <s v="Meat"/>
    <x v="30"/>
    <x v="2"/>
    <s v="East Asia and Southeast Asia"/>
    <x v="1"/>
    <x v="14"/>
    <s v="kg"/>
    <n v="150388875"/>
    <s v="Zhengbang GroupPigs"/>
    <x v="0"/>
  </r>
  <r>
    <s v="Meat"/>
    <x v="5"/>
    <x v="2"/>
    <s v="Western Europe"/>
    <x v="1"/>
    <x v="14"/>
    <s v="kg"/>
    <n v="0"/>
    <s v="BigardPigs"/>
    <x v="0"/>
  </r>
  <r>
    <s v="Meat"/>
    <x v="27"/>
    <x v="2"/>
    <s v="Latin America and the Caribbean"/>
    <x v="1"/>
    <x v="14"/>
    <s v="kg"/>
    <n v="25185000"/>
    <s v="Aurora AlimentosPigs"/>
    <x v="0"/>
  </r>
  <r>
    <s v="Meat"/>
    <x v="17"/>
    <x v="2"/>
    <s v="North America"/>
    <x v="1"/>
    <x v="14"/>
    <s v="kg"/>
    <n v="0"/>
    <s v="Charoen PokphandPigs"/>
    <x v="0"/>
  </r>
  <r>
    <s v="Meat"/>
    <x v="17"/>
    <x v="2"/>
    <s v="Russian Federation"/>
    <x v="1"/>
    <x v="14"/>
    <s v="kg"/>
    <n v="0"/>
    <s v="Charoen PokphandPigs"/>
    <x v="0"/>
  </r>
  <r>
    <s v="Meat"/>
    <x v="17"/>
    <x v="2"/>
    <s v="East Asia and Southeast Asia"/>
    <x v="1"/>
    <x v="14"/>
    <s v="kg"/>
    <n v="20111175"/>
    <s v="Charoen PokphandPigs"/>
    <x v="0"/>
  </r>
  <r>
    <s v="Meat"/>
    <x v="10"/>
    <x v="2"/>
    <s v="Western Europe"/>
    <x v="1"/>
    <x v="14"/>
    <s v="kg"/>
    <n v="0"/>
    <s v="WestfleischPigs"/>
    <x v="0"/>
  </r>
  <r>
    <s v="Meat"/>
    <x v="31"/>
    <x v="2"/>
    <s v="Western Europe"/>
    <x v="1"/>
    <x v="14"/>
    <s v="kg"/>
    <n v="0"/>
    <s v="Grupo JorgesPigs"/>
    <x v="0"/>
  </r>
  <r>
    <s v="Meat"/>
    <x v="32"/>
    <x v="2"/>
    <s v="North America"/>
    <x v="1"/>
    <x v="14"/>
    <s v="kg"/>
    <n v="0"/>
    <s v="SeaboardPigs"/>
    <x v="1"/>
  </r>
  <r>
    <s v="Meat"/>
    <x v="33"/>
    <x v="2"/>
    <s v="East Asia and Southeast Asia"/>
    <x v="1"/>
    <x v="14"/>
    <s v="kg"/>
    <n v="92547000"/>
    <s v="COFCO GroupPigs"/>
    <x v="1"/>
  </r>
  <r>
    <s v="Meat"/>
    <x v="34"/>
    <x v="2"/>
    <s v="North America"/>
    <x v="1"/>
    <x v="14"/>
    <s v="kg"/>
    <n v="0"/>
    <s v="Triumph FoodsPigs"/>
    <x v="1"/>
  </r>
  <r>
    <s v="Meat"/>
    <x v="35"/>
    <x v="2"/>
    <s v="Western Europe"/>
    <x v="1"/>
    <x v="14"/>
    <s v="kg"/>
    <n v="0"/>
    <s v="Cooperl Arc AtlantiquePigs"/>
    <x v="1"/>
  </r>
  <r>
    <s v="Meat"/>
    <x v="21"/>
    <x v="2"/>
    <s v="East Asia and Southeast Asia"/>
    <x v="1"/>
    <x v="14"/>
    <s v="kg"/>
    <n v="70478100"/>
    <s v="New Hope GroupPigs"/>
    <x v="0"/>
  </r>
  <r>
    <s v="Meat"/>
    <x v="14"/>
    <x v="2"/>
    <s v="East Asia and Southeast Asia"/>
    <x v="1"/>
    <x v="14"/>
    <s v="kg"/>
    <n v="68342400"/>
    <s v="Wen's Food GroupPigs"/>
    <x v="0"/>
  </r>
  <r>
    <s v="Meat"/>
    <x v="36"/>
    <x v="2"/>
    <s v="North America"/>
    <x v="1"/>
    <x v="14"/>
    <s v="kg"/>
    <n v="0"/>
    <s v="Clemens Food GroupPigs"/>
    <x v="1"/>
  </r>
  <r>
    <s v="Meat"/>
    <x v="6"/>
    <x v="2"/>
    <s v="Western Europe"/>
    <x v="1"/>
    <x v="14"/>
    <s v="kg"/>
    <n v="0"/>
    <s v="Gruppo CremoniniPigs"/>
    <x v="0"/>
  </r>
  <r>
    <s v="Meat"/>
    <x v="0"/>
    <x v="0"/>
    <s v="Latin America and the Caribbean"/>
    <x v="1"/>
    <x v="15"/>
    <s v="kg"/>
    <n v="69066179720.494385"/>
    <s v="JBSCattle"/>
    <x v="0"/>
  </r>
  <r>
    <s v="Meat"/>
    <x v="0"/>
    <x v="0"/>
    <s v="North America"/>
    <x v="1"/>
    <x v="15"/>
    <s v="kg"/>
    <n v="32308201685.587551"/>
    <s v="JBSCattle"/>
    <x v="0"/>
  </r>
  <r>
    <s v="Meat"/>
    <x v="0"/>
    <x v="0"/>
    <s v="Oceania"/>
    <x v="1"/>
    <x v="15"/>
    <s v="kg"/>
    <n v="9322071308.962534"/>
    <s v="JBSCattle"/>
    <x v="0"/>
  </r>
  <r>
    <s v="Meat"/>
    <x v="1"/>
    <x v="0"/>
    <s v="Latin America and the Caribbean"/>
    <x v="1"/>
    <x v="15"/>
    <s v="kg"/>
    <n v="28446921097.470779"/>
    <s v="MarfrigCattle"/>
    <x v="0"/>
  </r>
  <r>
    <s v="Meat"/>
    <x v="1"/>
    <x v="0"/>
    <s v="North America"/>
    <x v="1"/>
    <x v="15"/>
    <s v="kg"/>
    <n v="10614610217.595236"/>
    <s v="MarfrigCattle"/>
    <x v="0"/>
  </r>
  <r>
    <s v="Meat"/>
    <x v="2"/>
    <x v="0"/>
    <s v="North America"/>
    <x v="1"/>
    <x v="15"/>
    <s v="kg"/>
    <n v="25244776763.888885"/>
    <s v="CargillCattle"/>
    <x v="0"/>
  </r>
  <r>
    <s v="Meat"/>
    <x v="2"/>
    <x v="0"/>
    <s v="Oceania"/>
    <x v="1"/>
    <x v="15"/>
    <s v="kg"/>
    <n v="2650602499.9999995"/>
    <s v="CargillCattle"/>
    <x v="0"/>
  </r>
  <r>
    <s v="Meat"/>
    <x v="3"/>
    <x v="0"/>
    <s v="North America"/>
    <x v="1"/>
    <x v="15"/>
    <s v="kg"/>
    <n v="21323129493.500198"/>
    <s v="TysonCattle"/>
    <x v="0"/>
  </r>
  <r>
    <s v="Meat"/>
    <x v="3"/>
    <x v="0"/>
    <s v="Oceania"/>
    <x v="1"/>
    <x v="15"/>
    <s v="kg"/>
    <n v="1607375843.6666663"/>
    <s v="TysonCattle"/>
    <x v="0"/>
  </r>
  <r>
    <s v="Meat"/>
    <x v="4"/>
    <x v="0"/>
    <s v="Latin America and the Caribbean"/>
    <x v="1"/>
    <x v="15"/>
    <s v="kg"/>
    <n v="29021943863.791664"/>
    <s v="MinervaCattle"/>
    <x v="0"/>
  </r>
  <r>
    <s v="Meat"/>
    <x v="5"/>
    <x v="0"/>
    <s v="Western Europe"/>
    <x v="1"/>
    <x v="15"/>
    <s v="kg"/>
    <n v="7966233600.0000019"/>
    <s v="BigardCattle"/>
    <x v="0"/>
  </r>
  <r>
    <s v="Meat"/>
    <x v="6"/>
    <x v="0"/>
    <s v="Western Europe"/>
    <x v="1"/>
    <x v="15"/>
    <s v="kg"/>
    <n v="7689820840"/>
    <s v="Gruppo CremoniniCattle"/>
    <x v="0"/>
  </r>
  <r>
    <s v="Meat"/>
    <x v="7"/>
    <x v="0"/>
    <s v="Western Europe"/>
    <x v="1"/>
    <x v="15"/>
    <s v="kg"/>
    <n v="3158639787.2347498"/>
    <s v="Vion Food GroupCattle"/>
    <x v="0"/>
  </r>
  <r>
    <s v="Meat"/>
    <x v="8"/>
    <x v="0"/>
    <s v="Western Europe"/>
    <x v="1"/>
    <x v="15"/>
    <s v="kg"/>
    <n v="3143339725.5"/>
    <s v="Danish CrownCattle"/>
    <x v="0"/>
  </r>
  <r>
    <s v="Meat"/>
    <x v="9"/>
    <x v="0"/>
    <s v="Oceania"/>
    <x v="1"/>
    <x v="15"/>
    <s v="kg"/>
    <n v="2650602499.9999995"/>
    <s v="Teys Cattle"/>
    <x v="0"/>
  </r>
  <r>
    <s v="Meat"/>
    <x v="10"/>
    <x v="0"/>
    <s v="Western Europe"/>
    <x v="1"/>
    <x v="15"/>
    <s v="kg"/>
    <n v="1570844839.2"/>
    <s v="WestfleischCattle"/>
    <x v="0"/>
  </r>
  <r>
    <s v="Meat"/>
    <x v="11"/>
    <x v="0"/>
    <s v="Western Europe"/>
    <x v="1"/>
    <x v="15"/>
    <s v="kg"/>
    <n v="1501542861"/>
    <s v="Tönnies GroupCattle"/>
    <x v="0"/>
  </r>
  <r>
    <s v="Meat"/>
    <x v="12"/>
    <x v="0"/>
    <s v="Oceania"/>
    <x v="1"/>
    <x v="15"/>
    <s v="kg"/>
    <n v="1190505743.3966663"/>
    <s v="NH FoodsCattle"/>
    <x v="1"/>
  </r>
  <r>
    <s v="Meat"/>
    <x v="0"/>
    <x v="1"/>
    <s v="North America"/>
    <x v="1"/>
    <x v="15"/>
    <s v="kg"/>
    <n v="0"/>
    <s v="JBSChicken"/>
    <x v="0"/>
  </r>
  <r>
    <s v="Meat"/>
    <x v="0"/>
    <x v="1"/>
    <s v="Latin America and the Caribbean"/>
    <x v="1"/>
    <x v="15"/>
    <s v="kg"/>
    <n v="0"/>
    <s v="JBSChicken"/>
    <x v="0"/>
  </r>
  <r>
    <s v="Meat"/>
    <x v="0"/>
    <x v="1"/>
    <s v="Western Europe"/>
    <x v="1"/>
    <x v="15"/>
    <s v="kg"/>
    <n v="0"/>
    <s v="JBSChicken"/>
    <x v="0"/>
  </r>
  <r>
    <s v="Meat"/>
    <x v="3"/>
    <x v="1"/>
    <s v="North America"/>
    <x v="1"/>
    <x v="15"/>
    <s v="kg"/>
    <n v="0"/>
    <s v="TysonChicken"/>
    <x v="0"/>
  </r>
  <r>
    <s v="Meat"/>
    <x v="3"/>
    <x v="1"/>
    <s v="East Asia and Southeast Asia"/>
    <x v="1"/>
    <x v="15"/>
    <s v="kg"/>
    <n v="0"/>
    <s v="TysonChicken"/>
    <x v="0"/>
  </r>
  <r>
    <s v="Meat"/>
    <x v="13"/>
    <x v="1"/>
    <s v="Latin America and the Caribbean"/>
    <x v="1"/>
    <x v="15"/>
    <s v="kg"/>
    <n v="0"/>
    <s v="BRFChicken"/>
    <x v="0"/>
  </r>
  <r>
    <s v="Meat"/>
    <x v="14"/>
    <x v="1"/>
    <s v="East Asia and Southeast Asia"/>
    <x v="1"/>
    <x v="15"/>
    <s v="kg"/>
    <n v="0"/>
    <s v="Wen's Food GroupChicken"/>
    <x v="0"/>
  </r>
  <r>
    <s v="Meat"/>
    <x v="2"/>
    <x v="1"/>
    <s v="North America"/>
    <x v="1"/>
    <x v="15"/>
    <s v="kg"/>
    <n v="0"/>
    <s v="CargillChicken"/>
    <x v="0"/>
  </r>
  <r>
    <s v="Meat"/>
    <x v="2"/>
    <x v="1"/>
    <s v="Latin America and the Caribbean"/>
    <x v="1"/>
    <x v="15"/>
    <s v="kg"/>
    <n v="0"/>
    <s v="CargillChicken"/>
    <x v="0"/>
  </r>
  <r>
    <s v="Meat"/>
    <x v="2"/>
    <x v="1"/>
    <s v="East Asia and Southeast Asia"/>
    <x v="1"/>
    <x v="15"/>
    <s v="kg"/>
    <n v="0"/>
    <s v="CargillChicken"/>
    <x v="0"/>
  </r>
  <r>
    <s v="Meat"/>
    <x v="2"/>
    <x v="1"/>
    <s v="Western Europe"/>
    <x v="1"/>
    <x v="15"/>
    <s v="kg"/>
    <n v="0"/>
    <s v="CargillChicken"/>
    <x v="0"/>
  </r>
  <r>
    <s v="Meat"/>
    <x v="15"/>
    <x v="1"/>
    <s v="East Asia and Southeast Asia"/>
    <x v="1"/>
    <x v="15"/>
    <s v="kg"/>
    <n v="0"/>
    <s v="JapfaChicken"/>
    <x v="0"/>
  </r>
  <r>
    <s v="Meat"/>
    <x v="16"/>
    <x v="1"/>
    <s v="East Asia and Southeast Asia"/>
    <x v="1"/>
    <x v="15"/>
    <s v="kg"/>
    <n v="0"/>
    <s v="Wellhope AgritechChicken"/>
    <x v="0"/>
  </r>
  <r>
    <s v="Meat"/>
    <x v="17"/>
    <x v="1"/>
    <s v="East Asia and Southeast Asia"/>
    <x v="1"/>
    <x v="15"/>
    <s v="kg"/>
    <n v="0"/>
    <s v="Charoen PokphandChicken"/>
    <x v="0"/>
  </r>
  <r>
    <s v="Meat"/>
    <x v="17"/>
    <x v="1"/>
    <s v="Russian Federation"/>
    <x v="1"/>
    <x v="15"/>
    <s v="kg"/>
    <n v="0"/>
    <s v="Charoen PokphandChicken"/>
    <x v="0"/>
  </r>
  <r>
    <s v="Meat"/>
    <x v="18"/>
    <x v="1"/>
    <s v="East Asia and Southeast Asia"/>
    <x v="1"/>
    <x v="15"/>
    <s v="kg"/>
    <n v="0"/>
    <s v="Fuijan Sunner DevelopmentChicken"/>
    <x v="0"/>
  </r>
  <r>
    <s v="Meat"/>
    <x v="19"/>
    <x v="1"/>
    <s v="North America"/>
    <x v="1"/>
    <x v="15"/>
    <s v="kg"/>
    <n v="0"/>
    <s v="Koch FoodsChicken"/>
    <x v="0"/>
  </r>
  <r>
    <s v="Meat"/>
    <x v="20"/>
    <x v="1"/>
    <s v="Near East and North Africa"/>
    <x v="1"/>
    <x v="15"/>
    <s v="kg"/>
    <n v="0"/>
    <s v="Arab Company for Livestock Development (ACOLID)Chicken"/>
    <x v="0"/>
  </r>
  <r>
    <s v="Meat"/>
    <x v="21"/>
    <x v="1"/>
    <s v="East Asia and Southeast Asia"/>
    <x v="1"/>
    <x v="15"/>
    <s v="kg"/>
    <n v="0"/>
    <s v="New Hope GroupChicken"/>
    <x v="0"/>
  </r>
  <r>
    <s v="Meat"/>
    <x v="22"/>
    <x v="1"/>
    <s v="Latin America and the Caribbean"/>
    <x v="1"/>
    <x v="15"/>
    <s v="kg"/>
    <n v="0"/>
    <s v="Industrias BachocoChicken"/>
    <x v="0"/>
  </r>
  <r>
    <s v="Meat"/>
    <x v="22"/>
    <x v="1"/>
    <s v="North America"/>
    <x v="1"/>
    <x v="15"/>
    <s v="kg"/>
    <n v="0"/>
    <s v="Industrias BachocoChicken"/>
    <x v="0"/>
  </r>
  <r>
    <s v="Meat"/>
    <x v="23"/>
    <x v="1"/>
    <s v="North America"/>
    <x v="1"/>
    <x v="15"/>
    <s v="kg"/>
    <n v="0"/>
    <s v="Perdue FarmsChicken"/>
    <x v="0"/>
  </r>
  <r>
    <s v="Meat"/>
    <x v="24"/>
    <x v="1"/>
    <s v="North America"/>
    <x v="1"/>
    <x v="15"/>
    <s v="kg"/>
    <n v="0"/>
    <s v="Continental Grain CompanyChicken"/>
    <x v="0"/>
  </r>
  <r>
    <s v="Meat"/>
    <x v="25"/>
    <x v="1"/>
    <s v="Eastern Europe"/>
    <x v="1"/>
    <x v="15"/>
    <s v="kg"/>
    <n v="0"/>
    <s v="MHPChicken"/>
    <x v="1"/>
  </r>
  <r>
    <s v="Meat"/>
    <x v="26"/>
    <x v="1"/>
    <s v="East Asia and Southeast Asia"/>
    <x v="1"/>
    <x v="15"/>
    <s v="kg"/>
    <n v="0"/>
    <s v="WH GroupChicken"/>
    <x v="0"/>
  </r>
  <r>
    <s v="Meat"/>
    <x v="26"/>
    <x v="1"/>
    <s v="Eastern Europe"/>
    <x v="1"/>
    <x v="15"/>
    <s v="kg"/>
    <n v="0"/>
    <s v="WH GroupChicken"/>
    <x v="0"/>
  </r>
  <r>
    <s v="Meat"/>
    <x v="27"/>
    <x v="1"/>
    <s v="Latin America and the Caribbean"/>
    <x v="1"/>
    <x v="15"/>
    <s v="kg"/>
    <n v="0"/>
    <s v="Aurora AlimentosChicken"/>
    <x v="0"/>
  </r>
  <r>
    <s v="Meat"/>
    <x v="26"/>
    <x v="2"/>
    <s v="North America"/>
    <x v="1"/>
    <x v="15"/>
    <s v="kg"/>
    <n v="384638209.32082182"/>
    <s v="WH GroupPigs"/>
    <x v="0"/>
  </r>
  <r>
    <s v="Meat"/>
    <x v="26"/>
    <x v="2"/>
    <s v="East Asia and Southeast Asia"/>
    <x v="1"/>
    <x v="15"/>
    <s v="kg"/>
    <n v="212197763.22209656"/>
    <s v="WH GroupPigs"/>
    <x v="0"/>
  </r>
  <r>
    <s v="Meat"/>
    <x v="26"/>
    <x v="2"/>
    <s v="Eastern Europe"/>
    <x v="1"/>
    <x v="15"/>
    <s v="kg"/>
    <n v="98040547.516198441"/>
    <s v="WH GroupPigs"/>
    <x v="0"/>
  </r>
  <r>
    <s v="Meat"/>
    <x v="0"/>
    <x v="2"/>
    <s v="North America"/>
    <x v="1"/>
    <x v="15"/>
    <s v="kg"/>
    <n v="347327784"/>
    <s v="JBSPigs"/>
    <x v="0"/>
  </r>
  <r>
    <s v="Meat"/>
    <x v="0"/>
    <x v="2"/>
    <s v="Latin America and the Caribbean"/>
    <x v="1"/>
    <x v="15"/>
    <s v="kg"/>
    <n v="144432345.59999999"/>
    <s v="JBSPigs"/>
    <x v="0"/>
  </r>
  <r>
    <s v="Meat"/>
    <x v="0"/>
    <x v="2"/>
    <s v="Oceania"/>
    <x v="1"/>
    <x v="15"/>
    <s v="kg"/>
    <n v="32149417.248"/>
    <s v="JBSPigs"/>
    <x v="0"/>
  </r>
  <r>
    <s v="Meat"/>
    <x v="0"/>
    <x v="2"/>
    <s v="Western Europe"/>
    <x v="1"/>
    <x v="15"/>
    <s v="kg"/>
    <n v="28341868.895999998"/>
    <s v="JBSPigs"/>
    <x v="0"/>
  </r>
  <r>
    <s v="Meat"/>
    <x v="3"/>
    <x v="2"/>
    <s v="North America"/>
    <x v="1"/>
    <x v="15"/>
    <s v="kg"/>
    <n v="266166810"/>
    <s v="TysonPigs"/>
    <x v="0"/>
  </r>
  <r>
    <s v="Meat"/>
    <x v="11"/>
    <x v="2"/>
    <s v="Western Europe"/>
    <x v="1"/>
    <x v="15"/>
    <s v="kg"/>
    <n v="247636800"/>
    <s v="Tönnies GroupPigs"/>
    <x v="0"/>
  </r>
  <r>
    <s v="Meat"/>
    <x v="8"/>
    <x v="2"/>
    <s v="Western Europe"/>
    <x v="1"/>
    <x v="15"/>
    <s v="kg"/>
    <n v="203327212.80000001"/>
    <s v="Danish CrownPigs"/>
    <x v="0"/>
  </r>
  <r>
    <s v="Meat"/>
    <x v="8"/>
    <x v="2"/>
    <s v="Eastern Europe"/>
    <x v="1"/>
    <x v="15"/>
    <s v="kg"/>
    <n v="19890705.599999998"/>
    <s v="Danish CrownPigs"/>
    <x v="0"/>
  </r>
  <r>
    <s v="Meat"/>
    <x v="7"/>
    <x v="2"/>
    <s v="Western Europe"/>
    <x v="1"/>
    <x v="15"/>
    <s v="kg"/>
    <n v="167521785.12"/>
    <s v="Vion Food GroupPigs"/>
    <x v="0"/>
  </r>
  <r>
    <s v="Meat"/>
    <x v="28"/>
    <x v="2"/>
    <s v="East Asia and Southeast Asia"/>
    <x v="1"/>
    <x v="15"/>
    <s v="kg"/>
    <n v="213519150"/>
    <s v="Muyuan FoodstuffPigs"/>
    <x v="0"/>
  </r>
  <r>
    <s v="Meat"/>
    <x v="13"/>
    <x v="2"/>
    <s v="Latin America and the Caribbean"/>
    <x v="1"/>
    <x v="15"/>
    <s v="kg"/>
    <n v="157968158.40000001"/>
    <s v="BRFPigs"/>
    <x v="0"/>
  </r>
  <r>
    <s v="Meat"/>
    <x v="29"/>
    <x v="2"/>
    <s v="Western Europe"/>
    <x v="1"/>
    <x v="15"/>
    <s v="kg"/>
    <n v="118400000"/>
    <s v="Grupo VallPigs"/>
    <x v="0"/>
  </r>
  <r>
    <s v="Meat"/>
    <x v="30"/>
    <x v="2"/>
    <s v="East Asia and Southeast Asia"/>
    <x v="1"/>
    <x v="15"/>
    <s v="kg"/>
    <n v="136066125"/>
    <s v="Zhengbang GroupPigs"/>
    <x v="0"/>
  </r>
  <r>
    <s v="Meat"/>
    <x v="5"/>
    <x v="2"/>
    <s v="Western Europe"/>
    <x v="1"/>
    <x v="15"/>
    <s v="kg"/>
    <n v="116676923.0769231"/>
    <s v="BigardPigs"/>
    <x v="0"/>
  </r>
  <r>
    <s v="Meat"/>
    <x v="27"/>
    <x v="2"/>
    <s v="Latin America and the Caribbean"/>
    <x v="1"/>
    <x v="15"/>
    <s v="kg"/>
    <n v="119628750"/>
    <s v="Aurora AlimentosPigs"/>
    <x v="0"/>
  </r>
  <r>
    <s v="Meat"/>
    <x v="17"/>
    <x v="2"/>
    <s v="North America"/>
    <x v="1"/>
    <x v="15"/>
    <s v="kg"/>
    <n v="49162500"/>
    <s v="Charoen PokphandPigs"/>
    <x v="0"/>
  </r>
  <r>
    <s v="Meat"/>
    <x v="17"/>
    <x v="2"/>
    <s v="Russian Federation"/>
    <x v="1"/>
    <x v="15"/>
    <s v="kg"/>
    <n v="33583500"/>
    <s v="Charoen PokphandPigs"/>
    <x v="0"/>
  </r>
  <r>
    <s v="Meat"/>
    <x v="17"/>
    <x v="2"/>
    <s v="East Asia and Southeast Asia"/>
    <x v="1"/>
    <x v="15"/>
    <s v="kg"/>
    <n v="18195825"/>
    <s v="Charoen PokphandPigs"/>
    <x v="0"/>
  </r>
  <r>
    <s v="Meat"/>
    <x v="10"/>
    <x v="2"/>
    <s v="Western Europe"/>
    <x v="1"/>
    <x v="15"/>
    <s v="kg"/>
    <n v="91872000"/>
    <s v="WestfleischPigs"/>
    <x v="0"/>
  </r>
  <r>
    <s v="Meat"/>
    <x v="31"/>
    <x v="2"/>
    <s v="Western Europe"/>
    <x v="1"/>
    <x v="15"/>
    <s v="kg"/>
    <n v="89088000"/>
    <s v="Grupo JorgesPigs"/>
    <x v="0"/>
  </r>
  <r>
    <s v="Meat"/>
    <x v="32"/>
    <x v="2"/>
    <s v="North America"/>
    <x v="1"/>
    <x v="15"/>
    <s v="kg"/>
    <n v="77625000"/>
    <s v="SeaboardPigs"/>
    <x v="1"/>
  </r>
  <r>
    <s v="Meat"/>
    <x v="33"/>
    <x v="2"/>
    <s v="East Asia and Southeast Asia"/>
    <x v="1"/>
    <x v="15"/>
    <s v="kg"/>
    <n v="83733000"/>
    <s v="COFCO GroupPigs"/>
    <x v="1"/>
  </r>
  <r>
    <s v="Meat"/>
    <x v="34"/>
    <x v="2"/>
    <s v="North America"/>
    <x v="1"/>
    <x v="15"/>
    <s v="kg"/>
    <n v="67275000"/>
    <s v="Triumph FoodsPigs"/>
    <x v="1"/>
  </r>
  <r>
    <s v="Meat"/>
    <x v="35"/>
    <x v="2"/>
    <s v="Western Europe"/>
    <x v="1"/>
    <x v="15"/>
    <s v="kg"/>
    <n v="59856000"/>
    <s v="Cooperl Arc AtlantiquePigs"/>
    <x v="1"/>
  </r>
  <r>
    <s v="Meat"/>
    <x v="21"/>
    <x v="2"/>
    <s v="East Asia and Southeast Asia"/>
    <x v="1"/>
    <x v="15"/>
    <s v="kg"/>
    <n v="63765900"/>
    <s v="New Hope GroupPigs"/>
    <x v="0"/>
  </r>
  <r>
    <s v="Meat"/>
    <x v="14"/>
    <x v="2"/>
    <s v="East Asia and Southeast Asia"/>
    <x v="1"/>
    <x v="15"/>
    <s v="kg"/>
    <n v="61833600"/>
    <s v="Wen's Food GroupPigs"/>
    <x v="0"/>
  </r>
  <r>
    <s v="Meat"/>
    <x v="36"/>
    <x v="2"/>
    <s v="North America"/>
    <x v="1"/>
    <x v="15"/>
    <s v="kg"/>
    <n v="43759800"/>
    <s v="Clemens Food GroupPigs"/>
    <x v="1"/>
  </r>
  <r>
    <s v="Meat"/>
    <x v="6"/>
    <x v="2"/>
    <s v="Western Europe"/>
    <x v="1"/>
    <x v="15"/>
    <s v="kg"/>
    <n v="9846153.846153846"/>
    <s v="Gruppo CremoniniPigs"/>
    <x v="0"/>
  </r>
  <r>
    <s v="Meat"/>
    <x v="0"/>
    <x v="0"/>
    <s v="Latin America and the Caribbean"/>
    <x v="1"/>
    <x v="16"/>
    <s v="kg"/>
    <n v="1324310888.3682706"/>
    <s v="JBSCattle"/>
    <x v="0"/>
  </r>
  <r>
    <s v="Meat"/>
    <x v="0"/>
    <x v="0"/>
    <s v="North America"/>
    <x v="1"/>
    <x v="16"/>
    <s v="kg"/>
    <n v="1268231665.7737999"/>
    <s v="JBSCattle"/>
    <x v="0"/>
  </r>
  <r>
    <s v="Meat"/>
    <x v="0"/>
    <x v="0"/>
    <s v="Oceania"/>
    <x v="1"/>
    <x v="16"/>
    <s v="kg"/>
    <n v="212857600.14610001"/>
    <s v="JBSCattle"/>
    <x v="0"/>
  </r>
  <r>
    <s v="Meat"/>
    <x v="1"/>
    <x v="0"/>
    <s v="Latin America and the Caribbean"/>
    <x v="1"/>
    <x v="16"/>
    <s v="kg"/>
    <n v="545456075.64211118"/>
    <s v="MarfrigCattle"/>
    <x v="0"/>
  </r>
  <r>
    <s v="Meat"/>
    <x v="1"/>
    <x v="0"/>
    <s v="North America"/>
    <x v="1"/>
    <x v="16"/>
    <s v="kg"/>
    <n v="416667721.98607403"/>
    <s v="MarfrigCattle"/>
    <x v="0"/>
  </r>
  <r>
    <s v="Meat"/>
    <x v="2"/>
    <x v="0"/>
    <s v="North America"/>
    <x v="1"/>
    <x v="16"/>
    <s v="kg"/>
    <n v="990962777.77777767"/>
    <s v="CargillCattle"/>
    <x v="0"/>
  </r>
  <r>
    <s v="Meat"/>
    <x v="2"/>
    <x v="0"/>
    <s v="Oceania"/>
    <x v="1"/>
    <x v="16"/>
    <s v="kg"/>
    <n v="60523125"/>
    <s v="CargillCattle"/>
    <x v="0"/>
  </r>
  <r>
    <s v="Meat"/>
    <x v="3"/>
    <x v="0"/>
    <s v="North America"/>
    <x v="1"/>
    <x v="16"/>
    <s v="kg"/>
    <n v="837021766.1825397"/>
    <s v="TysonCattle"/>
    <x v="0"/>
  </r>
  <r>
    <s v="Meat"/>
    <x v="3"/>
    <x v="0"/>
    <s v="Oceania"/>
    <x v="1"/>
    <x v="16"/>
    <s v="kg"/>
    <n v="36702375.821428567"/>
    <s v="TysonCattle"/>
    <x v="0"/>
  </r>
  <r>
    <s v="Meat"/>
    <x v="4"/>
    <x v="0"/>
    <s v="Latin America and the Caribbean"/>
    <x v="1"/>
    <x v="16"/>
    <s v="kg"/>
    <n v="556481861.54166663"/>
    <s v="MinervaCattle"/>
    <x v="0"/>
  </r>
  <r>
    <s v="Meat"/>
    <x v="5"/>
    <x v="0"/>
    <s v="Western Europe"/>
    <x v="1"/>
    <x v="16"/>
    <s v="kg"/>
    <n v="916147200.00000024"/>
    <s v="BigardCattle"/>
    <x v="0"/>
  </r>
  <r>
    <s v="Meat"/>
    <x v="6"/>
    <x v="0"/>
    <s v="Western Europe"/>
    <x v="1"/>
    <x v="16"/>
    <s v="kg"/>
    <n v="884358680"/>
    <s v="Gruppo CremoniniCattle"/>
    <x v="0"/>
  </r>
  <r>
    <s v="Meat"/>
    <x v="7"/>
    <x v="0"/>
    <s v="Western Europe"/>
    <x v="1"/>
    <x v="16"/>
    <s v="kg"/>
    <n v="363255603.86324996"/>
    <s v="Vion Food GroupCattle"/>
    <x v="0"/>
  </r>
  <r>
    <s v="Meat"/>
    <x v="8"/>
    <x v="0"/>
    <s v="Western Europe"/>
    <x v="1"/>
    <x v="16"/>
    <s v="kg"/>
    <n v="361496038.5"/>
    <s v="Danish CrownCattle"/>
    <x v="0"/>
  </r>
  <r>
    <s v="Meat"/>
    <x v="9"/>
    <x v="0"/>
    <s v="Oceania"/>
    <x v="1"/>
    <x v="16"/>
    <s v="kg"/>
    <n v="60523125"/>
    <s v="Teys Cattle"/>
    <x v="0"/>
  </r>
  <r>
    <s v="Meat"/>
    <x v="10"/>
    <x v="0"/>
    <s v="Western Europe"/>
    <x v="1"/>
    <x v="16"/>
    <s v="kg"/>
    <n v="180653138.40000001"/>
    <s v="WestfleischCattle"/>
    <x v="0"/>
  </r>
  <r>
    <s v="Meat"/>
    <x v="11"/>
    <x v="0"/>
    <s v="Western Europe"/>
    <x v="1"/>
    <x v="16"/>
    <s v="kg"/>
    <n v="172683147"/>
    <s v="Tönnies GroupCattle"/>
    <x v="0"/>
  </r>
  <r>
    <s v="Meat"/>
    <x v="12"/>
    <x v="0"/>
    <s v="Oceania"/>
    <x v="1"/>
    <x v="16"/>
    <s v="kg"/>
    <n v="27183679.152499996"/>
    <s v="NH FoodsCattle"/>
    <x v="1"/>
  </r>
  <r>
    <s v="Meat"/>
    <x v="0"/>
    <x v="1"/>
    <s v="North America"/>
    <x v="1"/>
    <x v="16"/>
    <s v="kg"/>
    <n v="261818091.86658463"/>
    <s v="JBSChicken"/>
    <x v="0"/>
  </r>
  <r>
    <s v="Meat"/>
    <x v="0"/>
    <x v="1"/>
    <s v="Latin America and the Caribbean"/>
    <x v="1"/>
    <x v="16"/>
    <s v="kg"/>
    <n v="337668777.38880002"/>
    <s v="JBSChicken"/>
    <x v="0"/>
  </r>
  <r>
    <s v="Meat"/>
    <x v="0"/>
    <x v="1"/>
    <s v="Western Europe"/>
    <x v="1"/>
    <x v="16"/>
    <s v="kg"/>
    <n v="67711270.523938477"/>
    <s v="JBSChicken"/>
    <x v="0"/>
  </r>
  <r>
    <s v="Meat"/>
    <x v="3"/>
    <x v="1"/>
    <s v="North America"/>
    <x v="1"/>
    <x v="16"/>
    <s v="kg"/>
    <n v="251767260.69677418"/>
    <s v="TysonChicken"/>
    <x v="0"/>
  </r>
  <r>
    <s v="Meat"/>
    <x v="3"/>
    <x v="1"/>
    <s v="East Asia and Southeast Asia"/>
    <x v="1"/>
    <x v="16"/>
    <s v="kg"/>
    <n v="19893140.129032258"/>
    <s v="TysonChicken"/>
    <x v="0"/>
  </r>
  <r>
    <s v="Meat"/>
    <x v="13"/>
    <x v="1"/>
    <s v="Latin America and the Caribbean"/>
    <x v="1"/>
    <x v="16"/>
    <s v="kg"/>
    <n v="385457564.37760007"/>
    <s v="BRFChicken"/>
    <x v="0"/>
  </r>
  <r>
    <s v="Meat"/>
    <x v="14"/>
    <x v="1"/>
    <s v="East Asia and Southeast Asia"/>
    <x v="1"/>
    <x v="16"/>
    <s v="kg"/>
    <n v="112687848"/>
    <s v="Wen's Food GroupChicken"/>
    <x v="0"/>
  </r>
  <r>
    <s v="Meat"/>
    <x v="2"/>
    <x v="1"/>
    <s v="North America"/>
    <x v="1"/>
    <x v="16"/>
    <s v="kg"/>
    <n v="77794828.799999997"/>
    <s v="CargillChicken"/>
    <x v="0"/>
  </r>
  <r>
    <s v="Meat"/>
    <x v="2"/>
    <x v="1"/>
    <s v="Latin America and the Caribbean"/>
    <x v="1"/>
    <x v="16"/>
    <s v="kg"/>
    <n v="64316824"/>
    <s v="CargillChicken"/>
    <x v="0"/>
  </r>
  <r>
    <s v="Meat"/>
    <x v="2"/>
    <x v="1"/>
    <s v="East Asia and Southeast Asia"/>
    <x v="1"/>
    <x v="16"/>
    <s v="kg"/>
    <n v="17146080"/>
    <s v="CargillChicken"/>
    <x v="0"/>
  </r>
  <r>
    <s v="Meat"/>
    <x v="2"/>
    <x v="1"/>
    <s v="Western Europe"/>
    <x v="1"/>
    <x v="16"/>
    <s v="kg"/>
    <n v="24727824"/>
    <s v="CargillChicken"/>
    <x v="0"/>
  </r>
  <r>
    <s v="Meat"/>
    <x v="15"/>
    <x v="1"/>
    <s v="East Asia and Southeast Asia"/>
    <x v="1"/>
    <x v="16"/>
    <s v="kg"/>
    <n v="93446136"/>
    <s v="JapfaChicken"/>
    <x v="0"/>
  </r>
  <r>
    <s v="Meat"/>
    <x v="16"/>
    <x v="1"/>
    <s v="East Asia and Southeast Asia"/>
    <x v="1"/>
    <x v="16"/>
    <s v="kg"/>
    <n v="77157360"/>
    <s v="Wellhope AgritechChicken"/>
    <x v="0"/>
  </r>
  <r>
    <s v="Meat"/>
    <x v="17"/>
    <x v="1"/>
    <s v="East Asia and Southeast Asia"/>
    <x v="1"/>
    <x v="16"/>
    <s v="kg"/>
    <n v="65250360"/>
    <s v="Charoen PokphandChicken"/>
    <x v="0"/>
  </r>
  <r>
    <s v="Meat"/>
    <x v="17"/>
    <x v="1"/>
    <s v="Russian Federation"/>
    <x v="1"/>
    <x v="16"/>
    <s v="kg"/>
    <n v="7119700.0000000009"/>
    <s v="Charoen PokphandChicken"/>
    <x v="0"/>
  </r>
  <r>
    <s v="Meat"/>
    <x v="18"/>
    <x v="1"/>
    <s v="East Asia and Southeast Asia"/>
    <x v="1"/>
    <x v="16"/>
    <s v="kg"/>
    <n v="64774080"/>
    <s v="Fuijan Sunner DevelopmentChicken"/>
    <x v="0"/>
  </r>
  <r>
    <s v="Meat"/>
    <x v="19"/>
    <x v="1"/>
    <s v="North America"/>
    <x v="1"/>
    <x v="16"/>
    <s v="kg"/>
    <n v="97316160"/>
    <s v="Koch FoodsChicken"/>
    <x v="0"/>
  </r>
  <r>
    <s v="Meat"/>
    <x v="20"/>
    <x v="1"/>
    <s v="Near East and North Africa"/>
    <x v="1"/>
    <x v="16"/>
    <s v="kg"/>
    <n v="99560445.599999994"/>
    <s v="Arab Company for Livestock Development (ACOLID)Chicken"/>
    <x v="0"/>
  </r>
  <r>
    <s v="Meat"/>
    <x v="21"/>
    <x v="1"/>
    <s v="East Asia and Southeast Asia"/>
    <x v="1"/>
    <x v="16"/>
    <s v="kg"/>
    <n v="62657491.68"/>
    <s v="New Hope GroupChicken"/>
    <x v="0"/>
  </r>
  <r>
    <s v="Meat"/>
    <x v="22"/>
    <x v="1"/>
    <s v="Latin America and the Caribbean"/>
    <x v="1"/>
    <x v="16"/>
    <s v="kg"/>
    <n v="120743480"/>
    <s v="Industrias BachocoChicken"/>
    <x v="0"/>
  </r>
  <r>
    <s v="Meat"/>
    <x v="22"/>
    <x v="1"/>
    <s v="North America"/>
    <x v="1"/>
    <x v="16"/>
    <s v="kg"/>
    <n v="19608480"/>
    <s v="Industrias BachocoChicken"/>
    <x v="0"/>
  </r>
  <r>
    <s v="Meat"/>
    <x v="23"/>
    <x v="1"/>
    <s v="North America"/>
    <x v="1"/>
    <x v="16"/>
    <s v="kg"/>
    <n v="89327520"/>
    <s v="Perdue FarmsChicken"/>
    <x v="0"/>
  </r>
  <r>
    <s v="Meat"/>
    <x v="24"/>
    <x v="1"/>
    <s v="North America"/>
    <x v="1"/>
    <x v="16"/>
    <s v="kg"/>
    <n v="77794828.799999997"/>
    <s v="Continental Grain CompanyChicken"/>
    <x v="0"/>
  </r>
  <r>
    <s v="Meat"/>
    <x v="25"/>
    <x v="1"/>
    <s v="Eastern Europe"/>
    <x v="1"/>
    <x v="16"/>
    <s v="kg"/>
    <n v="53770717.707839996"/>
    <s v="MHPChicken"/>
    <x v="1"/>
  </r>
  <r>
    <s v="Meat"/>
    <x v="26"/>
    <x v="1"/>
    <s v="East Asia and Southeast Asia"/>
    <x v="1"/>
    <x v="16"/>
    <s v="kg"/>
    <n v="19940256"/>
    <s v="WH GroupChicken"/>
    <x v="0"/>
  </r>
  <r>
    <s v="Meat"/>
    <x v="26"/>
    <x v="1"/>
    <s v="Eastern Europe"/>
    <x v="1"/>
    <x v="16"/>
    <s v="kg"/>
    <n v="12836320"/>
    <s v="WH GroupChicken"/>
    <x v="0"/>
  </r>
  <r>
    <s v="Meat"/>
    <x v="27"/>
    <x v="1"/>
    <s v="Latin America and the Caribbean"/>
    <x v="1"/>
    <x v="16"/>
    <s v="kg"/>
    <n v="76701996.800000012"/>
    <s v="Aurora AlimentosChicken"/>
    <x v="0"/>
  </r>
  <r>
    <s v="Meat"/>
    <x v="26"/>
    <x v="2"/>
    <s v="North America"/>
    <x v="1"/>
    <x v="16"/>
    <s v="kg"/>
    <n v="5641360403.3720541"/>
    <s v="WH GroupPigs"/>
    <x v="0"/>
  </r>
  <r>
    <s v="Meat"/>
    <x v="26"/>
    <x v="2"/>
    <s v="East Asia and Southeast Asia"/>
    <x v="1"/>
    <x v="16"/>
    <s v="kg"/>
    <n v="2568709765.320116"/>
    <s v="WH GroupPigs"/>
    <x v="0"/>
  </r>
  <r>
    <s v="Meat"/>
    <x v="26"/>
    <x v="2"/>
    <s v="Eastern Europe"/>
    <x v="1"/>
    <x v="16"/>
    <s v="kg"/>
    <n v="593689982.18142402"/>
    <s v="WH GroupPigs"/>
    <x v="0"/>
  </r>
  <r>
    <s v="Meat"/>
    <x v="0"/>
    <x v="2"/>
    <s v="North America"/>
    <x v="1"/>
    <x v="16"/>
    <s v="kg"/>
    <n v="5094140832"/>
    <s v="JBSPigs"/>
    <x v="0"/>
  </r>
  <r>
    <s v="Meat"/>
    <x v="0"/>
    <x v="2"/>
    <s v="Latin America and the Caribbean"/>
    <x v="1"/>
    <x v="16"/>
    <s v="kg"/>
    <n v="1163060467.2"/>
    <s v="JBSPigs"/>
    <x v="0"/>
  </r>
  <r>
    <s v="Meat"/>
    <x v="0"/>
    <x v="2"/>
    <s v="Oceania"/>
    <x v="1"/>
    <x v="16"/>
    <s v="kg"/>
    <n v="737744522.11199999"/>
    <s v="JBSPigs"/>
    <x v="0"/>
  </r>
  <r>
    <s v="Meat"/>
    <x v="0"/>
    <x v="2"/>
    <s v="Western Europe"/>
    <x v="1"/>
    <x v="16"/>
    <s v="kg"/>
    <n v="214335383.52599999"/>
    <s v="JBSPigs"/>
    <x v="0"/>
  </r>
  <r>
    <s v="Meat"/>
    <x v="3"/>
    <x v="2"/>
    <s v="North America"/>
    <x v="1"/>
    <x v="16"/>
    <s v="kg"/>
    <n v="3903779880.0000005"/>
    <s v="TysonPigs"/>
    <x v="0"/>
  </r>
  <r>
    <s v="Meat"/>
    <x v="11"/>
    <x v="2"/>
    <s v="Western Europe"/>
    <x v="1"/>
    <x v="16"/>
    <s v="kg"/>
    <n v="1872753300"/>
    <s v="Tönnies GroupPigs"/>
    <x v="0"/>
  </r>
  <r>
    <s v="Meat"/>
    <x v="8"/>
    <x v="2"/>
    <s v="Western Europe"/>
    <x v="1"/>
    <x v="16"/>
    <s v="kg"/>
    <n v="1537662046.8"/>
    <s v="Danish CrownPigs"/>
    <x v="0"/>
  </r>
  <r>
    <s v="Meat"/>
    <x v="8"/>
    <x v="2"/>
    <s v="Eastern Europe"/>
    <x v="1"/>
    <x v="16"/>
    <s v="kg"/>
    <n v="120449272.80000001"/>
    <s v="Danish CrownPigs"/>
    <x v="0"/>
  </r>
  <r>
    <s v="Meat"/>
    <x v="7"/>
    <x v="2"/>
    <s v="Western Europe"/>
    <x v="1"/>
    <x v="16"/>
    <s v="kg"/>
    <n v="1266883499.97"/>
    <s v="Vion Food GroupPigs"/>
    <x v="0"/>
  </r>
  <r>
    <s v="Meat"/>
    <x v="28"/>
    <x v="2"/>
    <s v="East Asia and Southeast Asia"/>
    <x v="1"/>
    <x v="16"/>
    <s v="kg"/>
    <n v="2584705500"/>
    <s v="Muyuan FoodstuffPigs"/>
    <x v="0"/>
  </r>
  <r>
    <s v="Meat"/>
    <x v="13"/>
    <x v="2"/>
    <s v="Latin America and the Caribbean"/>
    <x v="1"/>
    <x v="16"/>
    <s v="kg"/>
    <n v="1272059380.8"/>
    <s v="BRFPigs"/>
    <x v="0"/>
  </r>
  <r>
    <s v="Meat"/>
    <x v="29"/>
    <x v="2"/>
    <s v="Western Europe"/>
    <x v="1"/>
    <x v="16"/>
    <s v="kg"/>
    <n v="895400000"/>
    <s v="Grupo VallPigs"/>
    <x v="0"/>
  </r>
  <r>
    <s v="Meat"/>
    <x v="30"/>
    <x v="2"/>
    <s v="East Asia and Southeast Asia"/>
    <x v="1"/>
    <x v="16"/>
    <s v="kg"/>
    <n v="1647116249.9999998"/>
    <s v="Zhengbang GroupPigs"/>
    <x v="0"/>
  </r>
  <r>
    <s v="Meat"/>
    <x v="5"/>
    <x v="2"/>
    <s v="Western Europe"/>
    <x v="1"/>
    <x v="16"/>
    <s v="kg"/>
    <n v="882369230.76923096"/>
    <s v="BigardPigs"/>
    <x v="0"/>
  </r>
  <r>
    <s v="Meat"/>
    <x v="27"/>
    <x v="2"/>
    <s v="Latin America and the Caribbean"/>
    <x v="1"/>
    <x v="16"/>
    <s v="kg"/>
    <n v="963326250"/>
    <s v="Aurora AlimentosPigs"/>
    <x v="0"/>
  </r>
  <r>
    <s v="Meat"/>
    <x v="17"/>
    <x v="2"/>
    <s v="North America"/>
    <x v="1"/>
    <x v="16"/>
    <s v="kg"/>
    <n v="721050000"/>
    <s v="Charoen PokphandPigs"/>
    <x v="0"/>
  </r>
  <r>
    <s v="Meat"/>
    <x v="17"/>
    <x v="2"/>
    <s v="Russian Federation"/>
    <x v="1"/>
    <x v="16"/>
    <s v="kg"/>
    <n v="84946500"/>
    <s v="Charoen PokphandPigs"/>
    <x v="0"/>
  </r>
  <r>
    <s v="Meat"/>
    <x v="17"/>
    <x v="2"/>
    <s v="East Asia and Southeast Asia"/>
    <x v="1"/>
    <x v="16"/>
    <s v="kg"/>
    <n v="220265249.99999997"/>
    <s v="Charoen PokphandPigs"/>
    <x v="0"/>
  </r>
  <r>
    <s v="Meat"/>
    <x v="10"/>
    <x v="2"/>
    <s v="Western Europe"/>
    <x v="1"/>
    <x v="16"/>
    <s v="kg"/>
    <n v="694782000"/>
    <s v="WestfleischPigs"/>
    <x v="0"/>
  </r>
  <r>
    <s v="Meat"/>
    <x v="31"/>
    <x v="2"/>
    <s v="Western Europe"/>
    <x v="1"/>
    <x v="16"/>
    <s v="kg"/>
    <n v="673728000"/>
    <s v="Grupo JorgesPigs"/>
    <x v="0"/>
  </r>
  <r>
    <s v="Meat"/>
    <x v="32"/>
    <x v="2"/>
    <s v="North America"/>
    <x v="1"/>
    <x v="16"/>
    <s v="kg"/>
    <n v="1138500000"/>
    <s v="SeaboardPigs"/>
    <x v="1"/>
  </r>
  <r>
    <s v="Meat"/>
    <x v="33"/>
    <x v="2"/>
    <s v="East Asia and Southeast Asia"/>
    <x v="1"/>
    <x v="16"/>
    <s v="kg"/>
    <n v="1013609999.9999999"/>
    <s v="COFCO GroupPigs"/>
    <x v="1"/>
  </r>
  <r>
    <s v="Meat"/>
    <x v="34"/>
    <x v="2"/>
    <s v="North America"/>
    <x v="1"/>
    <x v="16"/>
    <s v="kg"/>
    <n v="986700000.00000012"/>
    <s v="Triumph FoodsPigs"/>
    <x v="1"/>
  </r>
  <r>
    <s v="Meat"/>
    <x v="35"/>
    <x v="2"/>
    <s v="Western Europe"/>
    <x v="1"/>
    <x v="16"/>
    <s v="kg"/>
    <n v="452661000"/>
    <s v="Cooperl Arc AtlantiquePigs"/>
    <x v="1"/>
  </r>
  <r>
    <s v="Meat"/>
    <x v="21"/>
    <x v="2"/>
    <s v="East Asia and Southeast Asia"/>
    <x v="1"/>
    <x v="16"/>
    <s v="kg"/>
    <n v="771903000"/>
    <s v="New Hope GroupPigs"/>
    <x v="0"/>
  </r>
  <r>
    <s v="Meat"/>
    <x v="14"/>
    <x v="2"/>
    <s v="East Asia and Southeast Asia"/>
    <x v="1"/>
    <x v="16"/>
    <s v="kg"/>
    <n v="748512000"/>
    <s v="Wen's Food GroupPigs"/>
    <x v="0"/>
  </r>
  <r>
    <s v="Meat"/>
    <x v="36"/>
    <x v="2"/>
    <s v="North America"/>
    <x v="1"/>
    <x v="16"/>
    <s v="kg"/>
    <n v="641810400"/>
    <s v="Clemens Food GroupPigs"/>
    <x v="1"/>
  </r>
  <r>
    <s v="Meat"/>
    <x v="6"/>
    <x v="2"/>
    <s v="Western Europe"/>
    <x v="1"/>
    <x v="16"/>
    <s v="kg"/>
    <n v="74461538.461538464"/>
    <s v="Gruppo CremoniniPigs"/>
    <x v="0"/>
  </r>
  <r>
    <s v="Meat"/>
    <x v="0"/>
    <x v="0"/>
    <s v="Latin America and the Caribbean"/>
    <x v="1"/>
    <x v="17"/>
    <s v="kg"/>
    <n v="1661000097.2754581"/>
    <s v="JBSCattle"/>
    <x v="0"/>
  </r>
  <r>
    <s v="Meat"/>
    <x v="0"/>
    <x v="0"/>
    <s v="North America"/>
    <x v="1"/>
    <x v="17"/>
    <s v="kg"/>
    <n v="6246040953.9359646"/>
    <s v="JBSCattle"/>
    <x v="0"/>
  </r>
  <r>
    <s v="Meat"/>
    <x v="0"/>
    <x v="0"/>
    <s v="Oceania"/>
    <x v="1"/>
    <x v="17"/>
    <s v="kg"/>
    <n v="725898995.37003338"/>
    <s v="JBSCattle"/>
    <x v="0"/>
  </r>
  <r>
    <s v="Meat"/>
    <x v="1"/>
    <x v="0"/>
    <s v="Latin America and the Caribbean"/>
    <x v="1"/>
    <x v="17"/>
    <s v="kg"/>
    <n v="684131349.11044455"/>
    <s v="MarfrigCattle"/>
    <x v="0"/>
  </r>
  <r>
    <s v="Meat"/>
    <x v="1"/>
    <x v="0"/>
    <s v="North America"/>
    <x v="1"/>
    <x v="17"/>
    <s v="kg"/>
    <n v="2052088530.7814145"/>
    <s v="MarfrigCattle"/>
    <x v="0"/>
  </r>
  <r>
    <s v="Meat"/>
    <x v="2"/>
    <x v="0"/>
    <s v="North America"/>
    <x v="1"/>
    <x v="17"/>
    <s v="kg"/>
    <n v="4880491680.5555553"/>
    <s v="CargillCattle"/>
    <x v="0"/>
  </r>
  <r>
    <s v="Meat"/>
    <x v="2"/>
    <x v="0"/>
    <s v="Oceania"/>
    <x v="1"/>
    <x v="17"/>
    <s v="kg"/>
    <n v="206399375"/>
    <s v="CargillCattle"/>
    <x v="0"/>
  </r>
  <r>
    <s v="Meat"/>
    <x v="3"/>
    <x v="0"/>
    <s v="North America"/>
    <x v="1"/>
    <x v="17"/>
    <s v="kg"/>
    <n v="4122332198.4490075"/>
    <s v="TysonCattle"/>
    <x v="0"/>
  </r>
  <r>
    <s v="Meat"/>
    <x v="3"/>
    <x v="0"/>
    <s v="Oceania"/>
    <x v="1"/>
    <x v="17"/>
    <s v="kg"/>
    <n v="125164512.41666666"/>
    <s v="TysonCattle"/>
    <x v="0"/>
  </r>
  <r>
    <s v="Meat"/>
    <x v="4"/>
    <x v="0"/>
    <s v="Latin America and the Caribbean"/>
    <x v="1"/>
    <x v="17"/>
    <s v="kg"/>
    <n v="697960300.91666663"/>
    <s v="MinervaCattle"/>
    <x v="0"/>
  </r>
  <r>
    <s v="Meat"/>
    <x v="5"/>
    <x v="0"/>
    <s v="Western Europe"/>
    <x v="1"/>
    <x v="17"/>
    <s v="kg"/>
    <n v="1856563200.0000005"/>
    <s v="BigardCattle"/>
    <x v="0"/>
  </r>
  <r>
    <s v="Meat"/>
    <x v="6"/>
    <x v="0"/>
    <s v="Western Europe"/>
    <x v="1"/>
    <x v="17"/>
    <s v="kg"/>
    <n v="1792144080"/>
    <s v="Gruppo CremoniniCattle"/>
    <x v="0"/>
  </r>
  <r>
    <s v="Meat"/>
    <x v="7"/>
    <x v="0"/>
    <s v="Western Europe"/>
    <x v="1"/>
    <x v="17"/>
    <s v="kg"/>
    <n v="736133872.72949994"/>
    <s v="Vion Food GroupCattle"/>
    <x v="0"/>
  </r>
  <r>
    <s v="Meat"/>
    <x v="8"/>
    <x v="0"/>
    <s v="Western Europe"/>
    <x v="1"/>
    <x v="17"/>
    <s v="kg"/>
    <n v="732568131"/>
    <s v="Danish CrownCattle"/>
    <x v="0"/>
  </r>
  <r>
    <s v="Meat"/>
    <x v="9"/>
    <x v="0"/>
    <s v="Oceania"/>
    <x v="1"/>
    <x v="17"/>
    <s v="kg"/>
    <n v="206399375"/>
    <s v="Teys Cattle"/>
    <x v="0"/>
  </r>
  <r>
    <s v="Meat"/>
    <x v="10"/>
    <x v="0"/>
    <s v="Western Europe"/>
    <x v="1"/>
    <x v="17"/>
    <s v="kg"/>
    <n v="366091790.40000004"/>
    <s v="WestfleischCattle"/>
    <x v="0"/>
  </r>
  <r>
    <s v="Meat"/>
    <x v="11"/>
    <x v="0"/>
    <s v="Western Europe"/>
    <x v="1"/>
    <x v="17"/>
    <s v="kg"/>
    <n v="349940682"/>
    <s v="Tönnies GroupCattle"/>
    <x v="0"/>
  </r>
  <r>
    <s v="Meat"/>
    <x v="12"/>
    <x v="0"/>
    <s v="Oceania"/>
    <x v="1"/>
    <x v="17"/>
    <s v="kg"/>
    <n v="92703316.084166661"/>
    <s v="NH FoodsCattle"/>
    <x v="1"/>
  </r>
  <r>
    <s v="Meat"/>
    <x v="0"/>
    <x v="1"/>
    <s v="North America"/>
    <x v="1"/>
    <x v="17"/>
    <s v="kg"/>
    <n v="359999876.31655389"/>
    <s v="JBSChicken"/>
    <x v="0"/>
  </r>
  <r>
    <s v="Meat"/>
    <x v="0"/>
    <x v="1"/>
    <s v="Latin America and the Caribbean"/>
    <x v="1"/>
    <x v="17"/>
    <s v="kg"/>
    <n v="276274454.22720003"/>
    <s v="JBSChicken"/>
    <x v="0"/>
  </r>
  <r>
    <s v="Meat"/>
    <x v="0"/>
    <x v="1"/>
    <s v="Western Europe"/>
    <x v="1"/>
    <x v="17"/>
    <s v="kg"/>
    <n v="49244560.381046161"/>
    <s v="JBSChicken"/>
    <x v="0"/>
  </r>
  <r>
    <s v="Meat"/>
    <x v="3"/>
    <x v="1"/>
    <s v="North America"/>
    <x v="1"/>
    <x v="17"/>
    <s v="kg"/>
    <n v="346179983.4580645"/>
    <s v="TysonChicken"/>
    <x v="0"/>
  </r>
  <r>
    <s v="Meat"/>
    <x v="3"/>
    <x v="1"/>
    <s v="East Asia and Southeast Asia"/>
    <x v="1"/>
    <x v="17"/>
    <s v="kg"/>
    <n v="42272922.774193555"/>
    <s v="TysonChicken"/>
    <x v="0"/>
  </r>
  <r>
    <s v="Meat"/>
    <x v="13"/>
    <x v="1"/>
    <s v="Latin America and the Caribbean"/>
    <x v="1"/>
    <x v="17"/>
    <s v="kg"/>
    <n v="315374370.85440004"/>
    <s v="BRFChicken"/>
    <x v="0"/>
  </r>
  <r>
    <s v="Meat"/>
    <x v="14"/>
    <x v="1"/>
    <s v="East Asia and Southeast Asia"/>
    <x v="1"/>
    <x v="17"/>
    <s v="kg"/>
    <n v="239461677.00000003"/>
    <s v="Wen's Food GroupChicken"/>
    <x v="0"/>
  </r>
  <r>
    <s v="Meat"/>
    <x v="2"/>
    <x v="1"/>
    <s v="North America"/>
    <x v="1"/>
    <x v="17"/>
    <s v="kg"/>
    <n v="106967889.59999999"/>
    <s v="CargillChicken"/>
    <x v="0"/>
  </r>
  <r>
    <s v="Meat"/>
    <x v="2"/>
    <x v="1"/>
    <s v="Latin America and the Caribbean"/>
    <x v="1"/>
    <x v="17"/>
    <s v="kg"/>
    <n v="52622856"/>
    <s v="CargillChicken"/>
    <x v="0"/>
  </r>
  <r>
    <s v="Meat"/>
    <x v="2"/>
    <x v="1"/>
    <s v="East Asia and Southeast Asia"/>
    <x v="1"/>
    <x v="17"/>
    <s v="kg"/>
    <n v="36435420"/>
    <s v="CargillChicken"/>
    <x v="0"/>
  </r>
  <r>
    <s v="Meat"/>
    <x v="2"/>
    <x v="1"/>
    <s v="Western Europe"/>
    <x v="1"/>
    <x v="17"/>
    <s v="kg"/>
    <n v="17983872"/>
    <s v="CargillChicken"/>
    <x v="0"/>
  </r>
  <r>
    <s v="Meat"/>
    <x v="15"/>
    <x v="1"/>
    <s v="East Asia and Southeast Asia"/>
    <x v="1"/>
    <x v="17"/>
    <s v="kg"/>
    <n v="198573039"/>
    <s v="JapfaChicken"/>
    <x v="0"/>
  </r>
  <r>
    <s v="Meat"/>
    <x v="16"/>
    <x v="1"/>
    <s v="East Asia and Southeast Asia"/>
    <x v="1"/>
    <x v="17"/>
    <s v="kg"/>
    <n v="163959390"/>
    <s v="Wellhope AgritechChicken"/>
    <x v="0"/>
  </r>
  <r>
    <s v="Meat"/>
    <x v="17"/>
    <x v="1"/>
    <s v="East Asia and Southeast Asia"/>
    <x v="1"/>
    <x v="17"/>
    <s v="kg"/>
    <n v="138657015"/>
    <s v="Charoen PokphandChicken"/>
    <x v="0"/>
  </r>
  <r>
    <s v="Meat"/>
    <x v="17"/>
    <x v="1"/>
    <s v="Russian Federation"/>
    <x v="1"/>
    <x v="17"/>
    <s v="kg"/>
    <n v="5085500"/>
    <s v="Charoen PokphandChicken"/>
    <x v="0"/>
  </r>
  <r>
    <s v="Meat"/>
    <x v="18"/>
    <x v="1"/>
    <s v="East Asia and Southeast Asia"/>
    <x v="1"/>
    <x v="17"/>
    <s v="kg"/>
    <n v="137644920"/>
    <s v="Fuijan Sunner DevelopmentChicken"/>
    <x v="0"/>
  </r>
  <r>
    <s v="Meat"/>
    <x v="19"/>
    <x v="1"/>
    <s v="North America"/>
    <x v="1"/>
    <x v="17"/>
    <s v="kg"/>
    <n v="133809720"/>
    <s v="Koch FoodsChicken"/>
    <x v="0"/>
  </r>
  <r>
    <s v="Meat"/>
    <x v="20"/>
    <x v="1"/>
    <s v="Near East and North Africa"/>
    <x v="1"/>
    <x v="17"/>
    <s v="kg"/>
    <n v="58076926.600000009"/>
    <s v="Arab Company for Livestock Development (ACOLID)Chicken"/>
    <x v="0"/>
  </r>
  <r>
    <s v="Meat"/>
    <x v="21"/>
    <x v="1"/>
    <s v="East Asia and Southeast Asia"/>
    <x v="1"/>
    <x v="17"/>
    <s v="kg"/>
    <n v="133147169.82000001"/>
    <s v="New Hope GroupChicken"/>
    <x v="0"/>
  </r>
  <r>
    <s v="Meat"/>
    <x v="22"/>
    <x v="1"/>
    <s v="Latin America and the Caribbean"/>
    <x v="1"/>
    <x v="17"/>
    <s v="kg"/>
    <n v="98790120"/>
    <s v="Industrias BachocoChicken"/>
    <x v="0"/>
  </r>
  <r>
    <s v="Meat"/>
    <x v="22"/>
    <x v="1"/>
    <s v="North America"/>
    <x v="1"/>
    <x v="17"/>
    <s v="kg"/>
    <n v="26961660"/>
    <s v="Industrias BachocoChicken"/>
    <x v="0"/>
  </r>
  <r>
    <s v="Meat"/>
    <x v="23"/>
    <x v="1"/>
    <s v="North America"/>
    <x v="1"/>
    <x v="17"/>
    <s v="kg"/>
    <n v="122825340"/>
    <s v="Perdue FarmsChicken"/>
    <x v="0"/>
  </r>
  <r>
    <s v="Meat"/>
    <x v="24"/>
    <x v="1"/>
    <s v="North America"/>
    <x v="1"/>
    <x v="17"/>
    <s v="kg"/>
    <n v="106967889.59999999"/>
    <s v="Continental Grain CompanyChicken"/>
    <x v="0"/>
  </r>
  <r>
    <s v="Meat"/>
    <x v="25"/>
    <x v="1"/>
    <s v="Eastern Europe"/>
    <x v="1"/>
    <x v="17"/>
    <s v="kg"/>
    <n v="33606698.567400001"/>
    <s v="MHPChicken"/>
    <x v="1"/>
  </r>
  <r>
    <s v="Meat"/>
    <x v="26"/>
    <x v="1"/>
    <s v="East Asia and Southeast Asia"/>
    <x v="1"/>
    <x v="17"/>
    <s v="kg"/>
    <n v="42373044"/>
    <s v="WH GroupChicken"/>
    <x v="0"/>
  </r>
  <r>
    <s v="Meat"/>
    <x v="26"/>
    <x v="1"/>
    <s v="Eastern Europe"/>
    <x v="1"/>
    <x v="17"/>
    <s v="kg"/>
    <n v="8022700"/>
    <s v="WH GroupChicken"/>
    <x v="0"/>
  </r>
  <r>
    <s v="Meat"/>
    <x v="27"/>
    <x v="1"/>
    <s v="Latin America and the Caribbean"/>
    <x v="1"/>
    <x v="17"/>
    <s v="kg"/>
    <n v="62756179.20000001"/>
    <s v="Aurora AlimentosChicken"/>
    <x v="0"/>
  </r>
  <r>
    <s v="Meat"/>
    <x v="26"/>
    <x v="2"/>
    <s v="North America"/>
    <x v="1"/>
    <x v="17"/>
    <s v="kg"/>
    <n v="512850945.76109582"/>
    <s v="WH GroupPigs"/>
    <x v="0"/>
  </r>
  <r>
    <s v="Meat"/>
    <x v="26"/>
    <x v="2"/>
    <s v="East Asia and Southeast Asia"/>
    <x v="1"/>
    <x v="17"/>
    <s v="kg"/>
    <n v="402058919.78923559"/>
    <s v="WH GroupPigs"/>
    <x v="0"/>
  </r>
  <r>
    <s v="Meat"/>
    <x v="26"/>
    <x v="2"/>
    <s v="Eastern Europe"/>
    <x v="1"/>
    <x v="17"/>
    <s v="kg"/>
    <n v="206974489.20086339"/>
    <s v="WH GroupPigs"/>
    <x v="0"/>
  </r>
  <r>
    <s v="Meat"/>
    <x v="0"/>
    <x v="2"/>
    <s v="North America"/>
    <x v="1"/>
    <x v="17"/>
    <s v="kg"/>
    <n v="463103712"/>
    <s v="JBSPigs"/>
    <x v="0"/>
  </r>
  <r>
    <s v="Meat"/>
    <x v="0"/>
    <x v="2"/>
    <s v="Latin America and the Caribbean"/>
    <x v="1"/>
    <x v="17"/>
    <s v="kg"/>
    <n v="342076608"/>
    <s v="JBSPigs"/>
    <x v="0"/>
  </r>
  <r>
    <s v="Meat"/>
    <x v="0"/>
    <x v="2"/>
    <s v="Oceania"/>
    <x v="1"/>
    <x v="17"/>
    <s v="kg"/>
    <n v="28765268.063999999"/>
    <s v="JBSPigs"/>
    <x v="0"/>
  </r>
  <r>
    <s v="Meat"/>
    <x v="0"/>
    <x v="2"/>
    <s v="Western Europe"/>
    <x v="1"/>
    <x v="17"/>
    <s v="kg"/>
    <n v="61997838.209999993"/>
    <s v="JBSPigs"/>
    <x v="0"/>
  </r>
  <r>
    <s v="Meat"/>
    <x v="3"/>
    <x v="2"/>
    <s v="North America"/>
    <x v="1"/>
    <x v="17"/>
    <s v="kg"/>
    <n v="354889080"/>
    <s v="TysonPigs"/>
    <x v="0"/>
  </r>
  <r>
    <s v="Meat"/>
    <x v="11"/>
    <x v="2"/>
    <s v="Western Europe"/>
    <x v="1"/>
    <x v="17"/>
    <s v="kg"/>
    <n v="541705500"/>
    <s v="Tönnies GroupPigs"/>
    <x v="0"/>
  </r>
  <r>
    <s v="Meat"/>
    <x v="8"/>
    <x v="2"/>
    <s v="Western Europe"/>
    <x v="1"/>
    <x v="17"/>
    <s v="kg"/>
    <n v="444778278"/>
    <s v="Danish CrownPigs"/>
    <x v="0"/>
  </r>
  <r>
    <s v="Meat"/>
    <x v="8"/>
    <x v="2"/>
    <s v="Eastern Europe"/>
    <x v="1"/>
    <x v="17"/>
    <s v="kg"/>
    <n v="41991489.600000001"/>
    <s v="Danish CrownPigs"/>
    <x v="0"/>
  </r>
  <r>
    <s v="Meat"/>
    <x v="7"/>
    <x v="2"/>
    <s v="Western Europe"/>
    <x v="1"/>
    <x v="17"/>
    <s v="kg"/>
    <n v="366453904.94999999"/>
    <s v="Vion Food GroupPigs"/>
    <x v="0"/>
  </r>
  <r>
    <s v="Meat"/>
    <x v="28"/>
    <x v="2"/>
    <s v="East Asia and Southeast Asia"/>
    <x v="1"/>
    <x v="17"/>
    <s v="kg"/>
    <n v="404562600"/>
    <s v="Muyuan FoodstuffPigs"/>
    <x v="0"/>
  </r>
  <r>
    <s v="Meat"/>
    <x v="13"/>
    <x v="2"/>
    <s v="Latin America and the Caribbean"/>
    <x v="1"/>
    <x v="17"/>
    <s v="kg"/>
    <n v="374135112"/>
    <s v="BRFPigs"/>
    <x v="0"/>
  </r>
  <r>
    <s v="Meat"/>
    <x v="29"/>
    <x v="2"/>
    <s v="Western Europe"/>
    <x v="1"/>
    <x v="17"/>
    <s v="kg"/>
    <n v="258999999.99999997"/>
    <s v="Grupo VallPigs"/>
    <x v="0"/>
  </r>
  <r>
    <s v="Meat"/>
    <x v="30"/>
    <x v="2"/>
    <s v="East Asia and Southeast Asia"/>
    <x v="1"/>
    <x v="17"/>
    <s v="kg"/>
    <n v="257809500"/>
    <s v="Zhengbang GroupPigs"/>
    <x v="0"/>
  </r>
  <r>
    <s v="Meat"/>
    <x v="5"/>
    <x v="2"/>
    <s v="Western Europe"/>
    <x v="1"/>
    <x v="17"/>
    <s v="kg"/>
    <n v="255230769.23076928"/>
    <s v="BigardPigs"/>
    <x v="0"/>
  </r>
  <r>
    <s v="Meat"/>
    <x v="27"/>
    <x v="2"/>
    <s v="Latin America and the Caribbean"/>
    <x v="1"/>
    <x v="17"/>
    <s v="kg"/>
    <n v="283331250"/>
    <s v="Aurora AlimentosPigs"/>
    <x v="0"/>
  </r>
  <r>
    <s v="Meat"/>
    <x v="17"/>
    <x v="2"/>
    <s v="North America"/>
    <x v="1"/>
    <x v="17"/>
    <s v="kg"/>
    <n v="65550000"/>
    <s v="Charoen PokphandPigs"/>
    <x v="0"/>
  </r>
  <r>
    <s v="Meat"/>
    <x v="17"/>
    <x v="2"/>
    <s v="Russian Federation"/>
    <x v="1"/>
    <x v="17"/>
    <s v="kg"/>
    <n v="100750500"/>
    <s v="Charoen PokphandPigs"/>
    <x v="0"/>
  </r>
  <r>
    <s v="Meat"/>
    <x v="17"/>
    <x v="2"/>
    <s v="East Asia and Southeast Asia"/>
    <x v="1"/>
    <x v="17"/>
    <s v="kg"/>
    <n v="34476300"/>
    <s v="Charoen PokphandPigs"/>
    <x v="0"/>
  </r>
  <r>
    <s v="Meat"/>
    <x v="10"/>
    <x v="2"/>
    <s v="Western Europe"/>
    <x v="1"/>
    <x v="17"/>
    <s v="kg"/>
    <n v="200970000"/>
    <s v="WestfleischPigs"/>
    <x v="0"/>
  </r>
  <r>
    <s v="Meat"/>
    <x v="31"/>
    <x v="2"/>
    <s v="Western Europe"/>
    <x v="1"/>
    <x v="17"/>
    <s v="kg"/>
    <n v="194880000"/>
    <s v="Grupo JorgesPigs"/>
    <x v="0"/>
  </r>
  <r>
    <s v="Meat"/>
    <x v="32"/>
    <x v="2"/>
    <s v="North America"/>
    <x v="1"/>
    <x v="17"/>
    <s v="kg"/>
    <n v="103500000"/>
    <s v="SeaboardPigs"/>
    <x v="1"/>
  </r>
  <r>
    <s v="Meat"/>
    <x v="33"/>
    <x v="2"/>
    <s v="East Asia and Southeast Asia"/>
    <x v="1"/>
    <x v="17"/>
    <s v="kg"/>
    <n v="158652000"/>
    <s v="COFCO GroupPigs"/>
    <x v="1"/>
  </r>
  <r>
    <s v="Meat"/>
    <x v="34"/>
    <x v="2"/>
    <s v="North America"/>
    <x v="1"/>
    <x v="17"/>
    <s v="kg"/>
    <n v="89700000"/>
    <s v="Triumph FoodsPigs"/>
    <x v="1"/>
  </r>
  <r>
    <s v="Meat"/>
    <x v="35"/>
    <x v="2"/>
    <s v="Western Europe"/>
    <x v="1"/>
    <x v="17"/>
    <s v="kg"/>
    <n v="130934999.99999999"/>
    <s v="Cooperl Arc AtlantiquePigs"/>
    <x v="1"/>
  </r>
  <r>
    <s v="Meat"/>
    <x v="21"/>
    <x v="2"/>
    <s v="East Asia and Southeast Asia"/>
    <x v="1"/>
    <x v="17"/>
    <s v="kg"/>
    <n v="120819600"/>
    <s v="New Hope GroupPigs"/>
    <x v="0"/>
  </r>
  <r>
    <s v="Meat"/>
    <x v="14"/>
    <x v="2"/>
    <s v="East Asia and Southeast Asia"/>
    <x v="1"/>
    <x v="17"/>
    <s v="kg"/>
    <n v="117158400"/>
    <s v="Wen's Food GroupPigs"/>
    <x v="0"/>
  </r>
  <r>
    <s v="Meat"/>
    <x v="36"/>
    <x v="2"/>
    <s v="North America"/>
    <x v="1"/>
    <x v="17"/>
    <s v="kg"/>
    <n v="58346400"/>
    <s v="Clemens Food GroupPigs"/>
    <x v="1"/>
  </r>
  <r>
    <s v="Meat"/>
    <x v="6"/>
    <x v="2"/>
    <s v="Western Europe"/>
    <x v="1"/>
    <x v="17"/>
    <s v="kg"/>
    <n v="21538461.538461536"/>
    <s v="Gruppo CremoniniPigs"/>
    <x v="0"/>
  </r>
  <r>
    <s v="Meat"/>
    <x v="0"/>
    <x v="0"/>
    <s v="Latin America and the Caribbean"/>
    <x v="1"/>
    <x v="18"/>
    <s v="kg"/>
    <n v="493810839.73054159"/>
    <s v="JBSCattle"/>
    <x v="0"/>
  </r>
  <r>
    <s v="Meat"/>
    <x v="0"/>
    <x v="0"/>
    <s v="North America"/>
    <x v="1"/>
    <x v="18"/>
    <s v="kg"/>
    <n v="2251111206.7484946"/>
    <s v="JBSCattle"/>
    <x v="0"/>
  </r>
  <r>
    <s v="Meat"/>
    <x v="0"/>
    <x v="0"/>
    <s v="Oceania"/>
    <x v="1"/>
    <x v="18"/>
    <s v="kg"/>
    <n v="485751959.30776668"/>
    <s v="JBSCattle"/>
    <x v="0"/>
  </r>
  <r>
    <s v="Meat"/>
    <x v="1"/>
    <x v="0"/>
    <s v="Latin America and the Caribbean"/>
    <x v="1"/>
    <x v="18"/>
    <s v="kg"/>
    <n v="203390401.08688891"/>
    <s v="MarfrigCattle"/>
    <x v="0"/>
  </r>
  <r>
    <s v="Meat"/>
    <x v="1"/>
    <x v="0"/>
    <s v="North America"/>
    <x v="1"/>
    <x v="18"/>
    <s v="kg"/>
    <n v="739585206.52528131"/>
    <s v="MarfrigCattle"/>
    <x v="0"/>
  </r>
  <r>
    <s v="Meat"/>
    <x v="2"/>
    <x v="0"/>
    <s v="North America"/>
    <x v="1"/>
    <x v="18"/>
    <s v="kg"/>
    <n v="1758958930.5555553"/>
    <s v="CargillCattle"/>
    <x v="0"/>
  </r>
  <r>
    <s v="Meat"/>
    <x v="2"/>
    <x v="0"/>
    <s v="Oceania"/>
    <x v="1"/>
    <x v="18"/>
    <s v="kg"/>
    <n v="138116874.99999997"/>
    <s v="CargillCattle"/>
    <x v="0"/>
  </r>
  <r>
    <s v="Meat"/>
    <x v="3"/>
    <x v="0"/>
    <s v="North America"/>
    <x v="1"/>
    <x v="18"/>
    <s v="kg"/>
    <n v="1485713634.9740078"/>
    <s v="TysonCattle"/>
    <x v="0"/>
  </r>
  <r>
    <s v="Meat"/>
    <x v="3"/>
    <x v="0"/>
    <s v="Oceania"/>
    <x v="1"/>
    <x v="18"/>
    <s v="kg"/>
    <n v="83756703.79761903"/>
    <s v="TysonCattle"/>
    <x v="0"/>
  </r>
  <r>
    <s v="Meat"/>
    <x v="4"/>
    <x v="0"/>
    <s v="Latin America and the Caribbean"/>
    <x v="1"/>
    <x v="18"/>
    <s v="kg"/>
    <n v="207501711.08333331"/>
    <s v="MinervaCattle"/>
    <x v="0"/>
  </r>
  <r>
    <s v="Meat"/>
    <x v="5"/>
    <x v="0"/>
    <s v="Western Europe"/>
    <x v="1"/>
    <x v="18"/>
    <s v="kg"/>
    <n v="357964800.00000012"/>
    <s v="BigardCattle"/>
    <x v="0"/>
  </r>
  <r>
    <s v="Meat"/>
    <x v="6"/>
    <x v="0"/>
    <s v="Western Europe"/>
    <x v="1"/>
    <x v="18"/>
    <s v="kg"/>
    <n v="345544120.00000006"/>
    <s v="Gruppo CremoniniCattle"/>
    <x v="0"/>
  </r>
  <r>
    <s v="Meat"/>
    <x v="7"/>
    <x v="0"/>
    <s v="Western Europe"/>
    <x v="1"/>
    <x v="18"/>
    <s v="kg"/>
    <n v="141934308.79425001"/>
    <s v="Vion Food GroupCattle"/>
    <x v="0"/>
  </r>
  <r>
    <s v="Meat"/>
    <x v="8"/>
    <x v="0"/>
    <s v="Western Europe"/>
    <x v="1"/>
    <x v="18"/>
    <s v="kg"/>
    <n v="141246796.50000003"/>
    <s v="Danish CrownCattle"/>
    <x v="0"/>
  </r>
  <r>
    <s v="Meat"/>
    <x v="9"/>
    <x v="0"/>
    <s v="Oceania"/>
    <x v="1"/>
    <x v="18"/>
    <s v="kg"/>
    <n v="138116874.99999997"/>
    <s v="Teys Cattle"/>
    <x v="0"/>
  </r>
  <r>
    <s v="Meat"/>
    <x v="10"/>
    <x v="0"/>
    <s v="Western Europe"/>
    <x v="1"/>
    <x v="18"/>
    <s v="kg"/>
    <n v="70586325.600000009"/>
    <s v="WestfleischCattle"/>
    <x v="0"/>
  </r>
  <r>
    <s v="Meat"/>
    <x v="11"/>
    <x v="0"/>
    <s v="Western Europe"/>
    <x v="1"/>
    <x v="18"/>
    <s v="kg"/>
    <n v="67472223.000000015"/>
    <s v="Tönnies GroupCattle"/>
    <x v="0"/>
  </r>
  <r>
    <s v="Meat"/>
    <x v="12"/>
    <x v="0"/>
    <s v="Oceania"/>
    <x v="1"/>
    <x v="18"/>
    <s v="kg"/>
    <n v="62034549.860833317"/>
    <s v="NH FoodsCattle"/>
    <x v="1"/>
  </r>
  <r>
    <s v="Meat"/>
    <x v="0"/>
    <x v="1"/>
    <s v="North America"/>
    <x v="1"/>
    <x v="18"/>
    <s v="kg"/>
    <n v="1865453904.5494153"/>
    <s v="JBSChicken"/>
    <x v="0"/>
  </r>
  <r>
    <s v="Meat"/>
    <x v="0"/>
    <x v="1"/>
    <s v="Latin America and the Caribbean"/>
    <x v="1"/>
    <x v="18"/>
    <s v="kg"/>
    <n v="1227886463.2320001"/>
    <s v="JBSChicken"/>
    <x v="0"/>
  </r>
  <r>
    <s v="Meat"/>
    <x v="0"/>
    <x v="1"/>
    <s v="Western Europe"/>
    <x v="1"/>
    <x v="18"/>
    <s v="kg"/>
    <n v="295467362.28627694"/>
    <s v="JBSChicken"/>
    <x v="0"/>
  </r>
  <r>
    <s v="Meat"/>
    <x v="3"/>
    <x v="1"/>
    <s v="North America"/>
    <x v="1"/>
    <x v="18"/>
    <s v="kg"/>
    <n v="1793841732.4645159"/>
    <s v="TysonChicken"/>
    <x v="0"/>
  </r>
  <r>
    <s v="Meat"/>
    <x v="3"/>
    <x v="1"/>
    <s v="East Asia and Southeast Asia"/>
    <x v="1"/>
    <x v="18"/>
    <s v="kg"/>
    <n v="141738623.41935486"/>
    <s v="TysonChicken"/>
    <x v="0"/>
  </r>
  <r>
    <s v="Meat"/>
    <x v="13"/>
    <x v="1"/>
    <s v="Latin America and the Caribbean"/>
    <x v="1"/>
    <x v="18"/>
    <s v="kg"/>
    <n v="1401663870.4640005"/>
    <s v="BRFChicken"/>
    <x v="0"/>
  </r>
  <r>
    <s v="Meat"/>
    <x v="14"/>
    <x v="1"/>
    <s v="East Asia and Southeast Asia"/>
    <x v="1"/>
    <x v="18"/>
    <s v="kg"/>
    <n v="802900917.00000012"/>
    <s v="Wen's Food GroupChicken"/>
    <x v="0"/>
  </r>
  <r>
    <s v="Meat"/>
    <x v="2"/>
    <x v="1"/>
    <s v="North America"/>
    <x v="1"/>
    <x v="18"/>
    <s v="kg"/>
    <n v="554288155.19999993"/>
    <s v="CargillChicken"/>
    <x v="0"/>
  </r>
  <r>
    <s v="Meat"/>
    <x v="2"/>
    <x v="1"/>
    <s v="Latin America and the Caribbean"/>
    <x v="1"/>
    <x v="18"/>
    <s v="kg"/>
    <n v="233879360"/>
    <s v="CargillChicken"/>
    <x v="0"/>
  </r>
  <r>
    <s v="Meat"/>
    <x v="2"/>
    <x v="1"/>
    <s v="East Asia and Southeast Asia"/>
    <x v="1"/>
    <x v="18"/>
    <s v="kg"/>
    <n v="122165820.00000001"/>
    <s v="CargillChicken"/>
    <x v="0"/>
  </r>
  <r>
    <s v="Meat"/>
    <x v="2"/>
    <x v="1"/>
    <s v="Western Europe"/>
    <x v="1"/>
    <x v="18"/>
    <s v="kg"/>
    <n v="107903232"/>
    <s v="CargillChicken"/>
    <x v="0"/>
  </r>
  <r>
    <s v="Meat"/>
    <x v="15"/>
    <x v="1"/>
    <s v="East Asia and Southeast Asia"/>
    <x v="1"/>
    <x v="18"/>
    <s v="kg"/>
    <n v="665803719.00000012"/>
    <s v="JapfaChicken"/>
    <x v="0"/>
  </r>
  <r>
    <s v="Meat"/>
    <x v="16"/>
    <x v="1"/>
    <s v="East Asia and Southeast Asia"/>
    <x v="1"/>
    <x v="18"/>
    <s v="kg"/>
    <n v="549746190.00000012"/>
    <s v="Wellhope AgritechChicken"/>
    <x v="0"/>
  </r>
  <r>
    <s v="Meat"/>
    <x v="17"/>
    <x v="1"/>
    <s v="East Asia and Southeast Asia"/>
    <x v="1"/>
    <x v="18"/>
    <s v="kg"/>
    <n v="464908815.00000006"/>
    <s v="Charoen PokphandChicken"/>
    <x v="0"/>
  </r>
  <r>
    <s v="Meat"/>
    <x v="17"/>
    <x v="1"/>
    <s v="Russian Federation"/>
    <x v="1"/>
    <x v="18"/>
    <s v="kg"/>
    <n v="44752400"/>
    <s v="Charoen PokphandChicken"/>
    <x v="0"/>
  </r>
  <r>
    <s v="Meat"/>
    <x v="18"/>
    <x v="1"/>
    <s v="East Asia and Southeast Asia"/>
    <x v="1"/>
    <x v="18"/>
    <s v="kg"/>
    <n v="461515320.00000006"/>
    <s v="Fuijan Sunner DevelopmentChicken"/>
    <x v="0"/>
  </r>
  <r>
    <s v="Meat"/>
    <x v="19"/>
    <x v="1"/>
    <s v="North America"/>
    <x v="1"/>
    <x v="18"/>
    <s v="kg"/>
    <n v="693377640"/>
    <s v="Koch FoodsChicken"/>
    <x v="0"/>
  </r>
  <r>
    <s v="Meat"/>
    <x v="20"/>
    <x v="1"/>
    <s v="Near East and North Africa"/>
    <x v="1"/>
    <x v="18"/>
    <s v="kg"/>
    <n v="472912116.60000002"/>
    <s v="Arab Company for Livestock Development (ACOLID)Chicken"/>
    <x v="0"/>
  </r>
  <r>
    <s v="Meat"/>
    <x v="21"/>
    <x v="1"/>
    <s v="East Asia and Southeast Asia"/>
    <x v="1"/>
    <x v="18"/>
    <s v="kg"/>
    <n v="446434628.22000003"/>
    <s v="New Hope GroupChicken"/>
    <x v="0"/>
  </r>
  <r>
    <s v="Meat"/>
    <x v="22"/>
    <x v="1"/>
    <s v="Latin America and the Caribbean"/>
    <x v="1"/>
    <x v="18"/>
    <s v="kg"/>
    <n v="439067200"/>
    <s v="Industrias BachocoChicken"/>
    <x v="0"/>
  </r>
  <r>
    <s v="Meat"/>
    <x v="22"/>
    <x v="1"/>
    <s v="North America"/>
    <x v="1"/>
    <x v="18"/>
    <s v="kg"/>
    <n v="139710420"/>
    <s v="Industrias BachocoChicken"/>
    <x v="0"/>
  </r>
  <r>
    <s v="Meat"/>
    <x v="23"/>
    <x v="1"/>
    <s v="North America"/>
    <x v="1"/>
    <x v="18"/>
    <s v="kg"/>
    <n v="636458580"/>
    <s v="Perdue FarmsChicken"/>
    <x v="0"/>
  </r>
  <r>
    <s v="Meat"/>
    <x v="24"/>
    <x v="1"/>
    <s v="North America"/>
    <x v="1"/>
    <x v="18"/>
    <s v="kg"/>
    <n v="554288155.19999993"/>
    <s v="Continental Grain CompanyChicken"/>
    <x v="0"/>
  </r>
  <r>
    <s v="Meat"/>
    <x v="25"/>
    <x v="1"/>
    <s v="Eastern Europe"/>
    <x v="1"/>
    <x v="18"/>
    <s v="kg"/>
    <n v="309181626.82007998"/>
    <s v="MHPChicken"/>
    <x v="1"/>
  </r>
  <r>
    <s v="Meat"/>
    <x v="26"/>
    <x v="1"/>
    <s v="East Asia and Southeast Asia"/>
    <x v="1"/>
    <x v="18"/>
    <s v="kg"/>
    <n v="142074324.00000003"/>
    <s v="WH GroupChicken"/>
    <x v="0"/>
  </r>
  <r>
    <s v="Meat"/>
    <x v="26"/>
    <x v="1"/>
    <s v="Eastern Europe"/>
    <x v="1"/>
    <x v="18"/>
    <s v="kg"/>
    <n v="73808840"/>
    <s v="WH GroupChicken"/>
    <x v="0"/>
  </r>
  <r>
    <s v="Meat"/>
    <x v="27"/>
    <x v="1"/>
    <s v="Latin America and the Caribbean"/>
    <x v="1"/>
    <x v="18"/>
    <s v="kg"/>
    <n v="278916352.00000006"/>
    <s v="Aurora AlimentosChicken"/>
    <x v="0"/>
  </r>
  <r>
    <s v="Meat"/>
    <x v="26"/>
    <x v="2"/>
    <s v="North America"/>
    <x v="1"/>
    <x v="18"/>
    <s v="kg"/>
    <n v="871846607.79386294"/>
    <s v="WH GroupPigs"/>
    <x v="0"/>
  </r>
  <r>
    <s v="Meat"/>
    <x v="26"/>
    <x v="2"/>
    <s v="East Asia and Southeast Asia"/>
    <x v="1"/>
    <x v="18"/>
    <s v="kg"/>
    <n v="245702673.20453286"/>
    <s v="WH GroupPigs"/>
    <x v="0"/>
  </r>
  <r>
    <s v="Meat"/>
    <x v="26"/>
    <x v="2"/>
    <s v="Eastern Europe"/>
    <x v="1"/>
    <x v="18"/>
    <s v="kg"/>
    <n v="103487244.6004317"/>
    <s v="WH GroupPigs"/>
    <x v="0"/>
  </r>
  <r>
    <s v="Meat"/>
    <x v="0"/>
    <x v="2"/>
    <s v="North America"/>
    <x v="1"/>
    <x v="18"/>
    <s v="kg"/>
    <n v="787276310.4000001"/>
    <s v="JBSPigs"/>
    <x v="0"/>
  </r>
  <r>
    <s v="Meat"/>
    <x v="0"/>
    <x v="2"/>
    <s v="Latin America and the Caribbean"/>
    <x v="1"/>
    <x v="18"/>
    <s v="kg"/>
    <n v="98822131.200000003"/>
    <s v="JBSPigs"/>
    <x v="0"/>
  </r>
  <r>
    <s v="Meat"/>
    <x v="0"/>
    <x v="2"/>
    <s v="Oceania"/>
    <x v="1"/>
    <x v="18"/>
    <s v="kg"/>
    <n v="59222610.719999991"/>
    <s v="JBSPigs"/>
    <x v="0"/>
  </r>
  <r>
    <s v="Meat"/>
    <x v="0"/>
    <x v="2"/>
    <s v="Western Europe"/>
    <x v="1"/>
    <x v="18"/>
    <s v="kg"/>
    <n v="47826903.762000002"/>
    <s v="JBSPigs"/>
    <x v="0"/>
  </r>
  <r>
    <s v="Meat"/>
    <x v="3"/>
    <x v="2"/>
    <s v="North America"/>
    <x v="1"/>
    <x v="18"/>
    <s v="kg"/>
    <n v="603311436"/>
    <s v="TysonPigs"/>
    <x v="0"/>
  </r>
  <r>
    <s v="Meat"/>
    <x v="11"/>
    <x v="2"/>
    <s v="Western Europe"/>
    <x v="1"/>
    <x v="18"/>
    <s v="kg"/>
    <n v="417887100"/>
    <s v="Tönnies GroupPigs"/>
    <x v="0"/>
  </r>
  <r>
    <s v="Meat"/>
    <x v="8"/>
    <x v="2"/>
    <s v="Western Europe"/>
    <x v="1"/>
    <x v="18"/>
    <s v="kg"/>
    <n v="343114671.60000002"/>
    <s v="Danish CrownPigs"/>
    <x v="0"/>
  </r>
  <r>
    <s v="Meat"/>
    <x v="8"/>
    <x v="2"/>
    <s v="Eastern Europe"/>
    <x v="1"/>
    <x v="18"/>
    <s v="kg"/>
    <n v="20995744.800000001"/>
    <s v="Danish CrownPigs"/>
    <x v="0"/>
  </r>
  <r>
    <s v="Meat"/>
    <x v="7"/>
    <x v="2"/>
    <s v="Western Europe"/>
    <x v="1"/>
    <x v="18"/>
    <s v="kg"/>
    <n v="282693012.39000005"/>
    <s v="Vion Food GroupPigs"/>
    <x v="0"/>
  </r>
  <r>
    <s v="Meat"/>
    <x v="28"/>
    <x v="2"/>
    <s v="East Asia and Southeast Asia"/>
    <x v="1"/>
    <x v="18"/>
    <s v="kg"/>
    <n v="247232700"/>
    <s v="Muyuan FoodstuffPigs"/>
    <x v="0"/>
  </r>
  <r>
    <s v="Meat"/>
    <x v="13"/>
    <x v="2"/>
    <s v="Latin America and the Caribbean"/>
    <x v="1"/>
    <x v="18"/>
    <s v="kg"/>
    <n v="108083476.8"/>
    <s v="BRFPigs"/>
    <x v="0"/>
  </r>
  <r>
    <s v="Meat"/>
    <x v="29"/>
    <x v="2"/>
    <s v="Western Europe"/>
    <x v="1"/>
    <x v="18"/>
    <s v="kg"/>
    <n v="199800000"/>
    <s v="Grupo VallPigs"/>
    <x v="0"/>
  </r>
  <r>
    <s v="Meat"/>
    <x v="30"/>
    <x v="2"/>
    <s v="East Asia and Southeast Asia"/>
    <x v="1"/>
    <x v="18"/>
    <s v="kg"/>
    <n v="157550250"/>
    <s v="Zhengbang GroupPigs"/>
    <x v="0"/>
  </r>
  <r>
    <s v="Meat"/>
    <x v="5"/>
    <x v="2"/>
    <s v="Western Europe"/>
    <x v="1"/>
    <x v="18"/>
    <s v="kg"/>
    <n v="196892307.69230774"/>
    <s v="BigardPigs"/>
    <x v="0"/>
  </r>
  <r>
    <s v="Meat"/>
    <x v="27"/>
    <x v="2"/>
    <s v="Latin America and the Caribbean"/>
    <x v="1"/>
    <x v="18"/>
    <s v="kg"/>
    <n v="81851250"/>
    <s v="Aurora AlimentosPigs"/>
    <x v="0"/>
  </r>
  <r>
    <s v="Meat"/>
    <x v="17"/>
    <x v="2"/>
    <s v="North America"/>
    <x v="1"/>
    <x v="18"/>
    <s v="kg"/>
    <n v="111435000.00000001"/>
    <s v="Charoen PokphandPigs"/>
    <x v="0"/>
  </r>
  <r>
    <s v="Meat"/>
    <x v="17"/>
    <x v="2"/>
    <s v="Russian Federation"/>
    <x v="1"/>
    <x v="18"/>
    <s v="kg"/>
    <n v="43461000"/>
    <s v="Charoen PokphandPigs"/>
    <x v="0"/>
  </r>
  <r>
    <s v="Meat"/>
    <x v="17"/>
    <x v="2"/>
    <s v="East Asia and Southeast Asia"/>
    <x v="1"/>
    <x v="18"/>
    <s v="kg"/>
    <n v="21068850"/>
    <s v="Charoen PokphandPigs"/>
    <x v="0"/>
  </r>
  <r>
    <s v="Meat"/>
    <x v="10"/>
    <x v="2"/>
    <s v="Western Europe"/>
    <x v="1"/>
    <x v="18"/>
    <s v="kg"/>
    <n v="155034000"/>
    <s v="WestfleischPigs"/>
    <x v="0"/>
  </r>
  <r>
    <s v="Meat"/>
    <x v="31"/>
    <x v="2"/>
    <s v="Western Europe"/>
    <x v="1"/>
    <x v="18"/>
    <s v="kg"/>
    <n v="150336000"/>
    <s v="Grupo JorgesPigs"/>
    <x v="0"/>
  </r>
  <r>
    <s v="Meat"/>
    <x v="32"/>
    <x v="2"/>
    <s v="North America"/>
    <x v="1"/>
    <x v="18"/>
    <s v="kg"/>
    <n v="175950000"/>
    <s v="SeaboardPigs"/>
    <x v="1"/>
  </r>
  <r>
    <s v="Meat"/>
    <x v="33"/>
    <x v="2"/>
    <s v="East Asia and Southeast Asia"/>
    <x v="1"/>
    <x v="18"/>
    <s v="kg"/>
    <n v="96954000"/>
    <s v="COFCO GroupPigs"/>
    <x v="1"/>
  </r>
  <r>
    <s v="Meat"/>
    <x v="34"/>
    <x v="2"/>
    <s v="North America"/>
    <x v="1"/>
    <x v="18"/>
    <s v="kg"/>
    <n v="152490000"/>
    <s v="Triumph FoodsPigs"/>
    <x v="1"/>
  </r>
  <r>
    <s v="Meat"/>
    <x v="35"/>
    <x v="2"/>
    <s v="Western Europe"/>
    <x v="1"/>
    <x v="18"/>
    <s v="kg"/>
    <n v="101007000"/>
    <s v="Cooperl Arc AtlantiquePigs"/>
    <x v="1"/>
  </r>
  <r>
    <s v="Meat"/>
    <x v="21"/>
    <x v="2"/>
    <s v="East Asia and Southeast Asia"/>
    <x v="1"/>
    <x v="18"/>
    <s v="kg"/>
    <n v="73834200"/>
    <s v="New Hope GroupPigs"/>
    <x v="0"/>
  </r>
  <r>
    <s v="Meat"/>
    <x v="14"/>
    <x v="2"/>
    <s v="East Asia and Southeast Asia"/>
    <x v="1"/>
    <x v="18"/>
    <s v="kg"/>
    <n v="71596800"/>
    <s v="Wen's Food GroupPigs"/>
    <x v="0"/>
  </r>
  <r>
    <s v="Meat"/>
    <x v="36"/>
    <x v="2"/>
    <s v="North America"/>
    <x v="1"/>
    <x v="18"/>
    <s v="kg"/>
    <n v="99188880"/>
    <s v="Clemens Food GroupPigs"/>
    <x v="1"/>
  </r>
  <r>
    <s v="Meat"/>
    <x v="6"/>
    <x v="2"/>
    <s v="Western Europe"/>
    <x v="1"/>
    <x v="18"/>
    <s v="kg"/>
    <n v="16615384.615384616"/>
    <s v="Gruppo CremoniniPigs"/>
    <x v="0"/>
  </r>
  <r>
    <s v="Meat"/>
    <x v="0"/>
    <x v="0"/>
    <s v="Latin America and the Caribbean"/>
    <x v="1"/>
    <x v="19"/>
    <s v="kg"/>
    <n v="2491500145.9131875"/>
    <s v="JBSCattle"/>
    <x v="0"/>
  </r>
  <r>
    <s v="Meat"/>
    <x v="0"/>
    <x v="0"/>
    <s v="North America"/>
    <x v="1"/>
    <x v="19"/>
    <s v="kg"/>
    <n v="4724162955.0074043"/>
    <s v="JBSCattle"/>
    <x v="0"/>
  </r>
  <r>
    <s v="Meat"/>
    <x v="0"/>
    <x v="0"/>
    <s v="Oceania"/>
    <x v="1"/>
    <x v="19"/>
    <s v="kg"/>
    <n v="813225190.30176675"/>
    <s v="JBSCattle"/>
    <x v="0"/>
  </r>
  <r>
    <s v="Meat"/>
    <x v="1"/>
    <x v="0"/>
    <s v="Latin America and the Caribbean"/>
    <x v="1"/>
    <x v="19"/>
    <s v="kg"/>
    <n v="1026197023.6656668"/>
    <s v="MarfrigCattle"/>
    <x v="0"/>
  </r>
  <r>
    <s v="Meat"/>
    <x v="1"/>
    <x v="0"/>
    <s v="North America"/>
    <x v="1"/>
    <x v="19"/>
    <s v="kg"/>
    <n v="1552087264.3981256"/>
    <s v="MarfrigCattle"/>
    <x v="0"/>
  </r>
  <r>
    <s v="Meat"/>
    <x v="2"/>
    <x v="0"/>
    <s v="North America"/>
    <x v="1"/>
    <x v="19"/>
    <s v="kg"/>
    <n v="3691336347.2222219"/>
    <s v="CargillCattle"/>
    <x v="0"/>
  </r>
  <r>
    <s v="Meat"/>
    <x v="2"/>
    <x v="0"/>
    <s v="Oceania"/>
    <x v="1"/>
    <x v="19"/>
    <s v="kg"/>
    <n v="231229375"/>
    <s v="CargillCattle"/>
    <x v="0"/>
  </r>
  <r>
    <s v="Meat"/>
    <x v="3"/>
    <x v="0"/>
    <s v="North America"/>
    <x v="1"/>
    <x v="19"/>
    <s v="kg"/>
    <n v="3117906079.0299602"/>
    <s v="TysonCattle"/>
    <x v="0"/>
  </r>
  <r>
    <s v="Meat"/>
    <x v="3"/>
    <x v="0"/>
    <s v="Oceania"/>
    <x v="1"/>
    <x v="19"/>
    <s v="kg"/>
    <n v="140221897.36904761"/>
    <s v="TysonCattle"/>
    <x v="0"/>
  </r>
  <r>
    <s v="Meat"/>
    <x v="4"/>
    <x v="0"/>
    <s v="Latin America and the Caribbean"/>
    <x v="1"/>
    <x v="19"/>
    <s v="kg"/>
    <n v="1046940451.375"/>
    <s v="MinervaCattle"/>
    <x v="0"/>
  </r>
  <r>
    <s v="Meat"/>
    <x v="5"/>
    <x v="0"/>
    <s v="Western Europe"/>
    <x v="1"/>
    <x v="19"/>
    <s v="kg"/>
    <n v="885811200.00000012"/>
    <s v="BigardCattle"/>
    <x v="0"/>
  </r>
  <r>
    <s v="Meat"/>
    <x v="6"/>
    <x v="0"/>
    <s v="Western Europe"/>
    <x v="1"/>
    <x v="19"/>
    <s v="kg"/>
    <n v="855075280"/>
    <s v="Gruppo CremoniniCattle"/>
    <x v="0"/>
  </r>
  <r>
    <s v="Meat"/>
    <x v="7"/>
    <x v="0"/>
    <s v="Western Europe"/>
    <x v="1"/>
    <x v="19"/>
    <s v="kg"/>
    <n v="351227272.60949999"/>
    <s v="Vion Food GroupCattle"/>
    <x v="0"/>
  </r>
  <r>
    <s v="Meat"/>
    <x v="8"/>
    <x v="0"/>
    <s v="Western Europe"/>
    <x v="1"/>
    <x v="19"/>
    <s v="kg"/>
    <n v="349525971"/>
    <s v="Danish CrownCattle"/>
    <x v="0"/>
  </r>
  <r>
    <s v="Meat"/>
    <x v="9"/>
    <x v="0"/>
    <s v="Oceania"/>
    <x v="1"/>
    <x v="19"/>
    <s v="kg"/>
    <n v="231229375"/>
    <s v="Teys Cattle"/>
    <x v="0"/>
  </r>
  <r>
    <s v="Meat"/>
    <x v="10"/>
    <x v="0"/>
    <s v="Western Europe"/>
    <x v="1"/>
    <x v="19"/>
    <s v="kg"/>
    <n v="174671246.40000001"/>
    <s v="WestfleischCattle"/>
    <x v="0"/>
  </r>
  <r>
    <s v="Meat"/>
    <x v="11"/>
    <x v="0"/>
    <s v="Western Europe"/>
    <x v="1"/>
    <x v="19"/>
    <s v="kg"/>
    <n v="166965162"/>
    <s v="Tönnies GroupCattle"/>
    <x v="0"/>
  </r>
  <r>
    <s v="Meat"/>
    <x v="12"/>
    <x v="0"/>
    <s v="Oceania"/>
    <x v="1"/>
    <x v="19"/>
    <s v="kg"/>
    <n v="103855594.71083331"/>
    <s v="NH FoodsCattle"/>
    <x v="1"/>
  </r>
  <r>
    <s v="Meat"/>
    <x v="0"/>
    <x v="1"/>
    <s v="North America"/>
    <x v="1"/>
    <x v="19"/>
    <s v="kg"/>
    <n v="2159999257.8993235"/>
    <s v="JBSChicken"/>
    <x v="0"/>
  </r>
  <r>
    <s v="Meat"/>
    <x v="0"/>
    <x v="1"/>
    <s v="Latin America and the Caribbean"/>
    <x v="1"/>
    <x v="19"/>
    <s v="kg"/>
    <n v="1995315502.7520003"/>
    <s v="JBSChicken"/>
    <x v="0"/>
  </r>
  <r>
    <s v="Meat"/>
    <x v="0"/>
    <x v="1"/>
    <s v="Western Europe"/>
    <x v="1"/>
    <x v="19"/>
    <s v="kg"/>
    <n v="406267623.14363086"/>
    <s v="JBSChicken"/>
    <x v="0"/>
  </r>
  <r>
    <s v="Meat"/>
    <x v="3"/>
    <x v="1"/>
    <s v="North America"/>
    <x v="1"/>
    <x v="19"/>
    <s v="kg"/>
    <n v="2077079900.7483871"/>
    <s v="TysonChicken"/>
    <x v="0"/>
  </r>
  <r>
    <s v="Meat"/>
    <x v="3"/>
    <x v="1"/>
    <s v="East Asia and Southeast Asia"/>
    <x v="1"/>
    <x v="19"/>
    <s v="kg"/>
    <n v="159145121.03225806"/>
    <s v="TysonChicken"/>
    <x v="0"/>
  </r>
  <r>
    <s v="Meat"/>
    <x v="13"/>
    <x v="1"/>
    <s v="Latin America and the Caribbean"/>
    <x v="1"/>
    <x v="19"/>
    <s v="kg"/>
    <n v="2277703789.5040007"/>
    <s v="BRFChicken"/>
    <x v="0"/>
  </r>
  <r>
    <s v="Meat"/>
    <x v="14"/>
    <x v="1"/>
    <s v="East Asia and Southeast Asia"/>
    <x v="1"/>
    <x v="19"/>
    <s v="kg"/>
    <n v="901502784"/>
    <s v="Wen's Food GroupChicken"/>
    <x v="0"/>
  </r>
  <r>
    <s v="Meat"/>
    <x v="2"/>
    <x v="1"/>
    <s v="North America"/>
    <x v="1"/>
    <x v="19"/>
    <s v="kg"/>
    <n v="641807337.60000002"/>
    <s v="CargillChicken"/>
    <x v="0"/>
  </r>
  <r>
    <s v="Meat"/>
    <x v="2"/>
    <x v="1"/>
    <s v="Latin America and the Caribbean"/>
    <x v="1"/>
    <x v="19"/>
    <s v="kg"/>
    <n v="380053960"/>
    <s v="CargillChicken"/>
    <x v="0"/>
  </r>
  <r>
    <s v="Meat"/>
    <x v="2"/>
    <x v="1"/>
    <s v="East Asia and Southeast Asia"/>
    <x v="1"/>
    <x v="19"/>
    <s v="kg"/>
    <n v="137168640"/>
    <s v="CargillChicken"/>
    <x v="0"/>
  </r>
  <r>
    <s v="Meat"/>
    <x v="2"/>
    <x v="1"/>
    <s v="Western Europe"/>
    <x v="1"/>
    <x v="19"/>
    <s v="kg"/>
    <n v="148366944"/>
    <s v="CargillChicken"/>
    <x v="0"/>
  </r>
  <r>
    <s v="Meat"/>
    <x v="15"/>
    <x v="1"/>
    <s v="East Asia and Southeast Asia"/>
    <x v="1"/>
    <x v="19"/>
    <s v="kg"/>
    <n v="747569088"/>
    <s v="JapfaChicken"/>
    <x v="0"/>
  </r>
  <r>
    <s v="Meat"/>
    <x v="16"/>
    <x v="1"/>
    <s v="East Asia and Southeast Asia"/>
    <x v="1"/>
    <x v="19"/>
    <s v="kg"/>
    <n v="617258880"/>
    <s v="Wellhope AgritechChicken"/>
    <x v="0"/>
  </r>
  <r>
    <s v="Meat"/>
    <x v="17"/>
    <x v="1"/>
    <s v="East Asia and Southeast Asia"/>
    <x v="1"/>
    <x v="19"/>
    <s v="kg"/>
    <n v="522002880"/>
    <s v="Charoen PokphandChicken"/>
    <x v="0"/>
  </r>
  <r>
    <s v="Meat"/>
    <x v="17"/>
    <x v="1"/>
    <s v="Russian Federation"/>
    <x v="1"/>
    <x v="19"/>
    <s v="kg"/>
    <n v="67128600"/>
    <s v="Charoen PokphandChicken"/>
    <x v="0"/>
  </r>
  <r>
    <s v="Meat"/>
    <x v="18"/>
    <x v="1"/>
    <s v="East Asia and Southeast Asia"/>
    <x v="1"/>
    <x v="19"/>
    <s v="kg"/>
    <n v="518192640"/>
    <s v="Fuijan Sunner DevelopmentChicken"/>
    <x v="0"/>
  </r>
  <r>
    <s v="Meat"/>
    <x v="19"/>
    <x v="1"/>
    <s v="North America"/>
    <x v="1"/>
    <x v="19"/>
    <s v="kg"/>
    <n v="802858320"/>
    <s v="Koch FoodsChicken"/>
    <x v="0"/>
  </r>
  <r>
    <s v="Meat"/>
    <x v="20"/>
    <x v="1"/>
    <s v="Near East and North Africa"/>
    <x v="1"/>
    <x v="19"/>
    <s v="kg"/>
    <n v="539285747"/>
    <s v="Arab Company for Livestock Development (ACOLID)Chicken"/>
    <x v="0"/>
  </r>
  <r>
    <s v="Meat"/>
    <x v="21"/>
    <x v="1"/>
    <s v="East Asia and Southeast Asia"/>
    <x v="1"/>
    <x v="19"/>
    <s v="kg"/>
    <n v="501259933.44"/>
    <s v="New Hope GroupChicken"/>
    <x v="0"/>
  </r>
  <r>
    <s v="Meat"/>
    <x v="22"/>
    <x v="1"/>
    <s v="Latin America and the Caribbean"/>
    <x v="1"/>
    <x v="19"/>
    <s v="kg"/>
    <n v="713484200"/>
    <s v="Industrias BachocoChicken"/>
    <x v="0"/>
  </r>
  <r>
    <s v="Meat"/>
    <x v="22"/>
    <x v="1"/>
    <s v="North America"/>
    <x v="1"/>
    <x v="19"/>
    <s v="kg"/>
    <n v="161769960"/>
    <s v="Industrias BachocoChicken"/>
    <x v="0"/>
  </r>
  <r>
    <s v="Meat"/>
    <x v="23"/>
    <x v="1"/>
    <s v="North America"/>
    <x v="1"/>
    <x v="19"/>
    <s v="kg"/>
    <n v="736952040"/>
    <s v="Perdue FarmsChicken"/>
    <x v="0"/>
  </r>
  <r>
    <s v="Meat"/>
    <x v="24"/>
    <x v="1"/>
    <s v="North America"/>
    <x v="1"/>
    <x v="19"/>
    <s v="kg"/>
    <n v="641807337.60000002"/>
    <s v="Continental Grain CompanyChicken"/>
    <x v="0"/>
  </r>
  <r>
    <s v="Meat"/>
    <x v="25"/>
    <x v="1"/>
    <s v="Eastern Europe"/>
    <x v="1"/>
    <x v="19"/>
    <s v="kg"/>
    <n v="430165741.66271996"/>
    <s v="MHPChicken"/>
    <x v="1"/>
  </r>
  <r>
    <s v="Meat"/>
    <x v="26"/>
    <x v="1"/>
    <s v="East Asia and Southeast Asia"/>
    <x v="1"/>
    <x v="19"/>
    <s v="kg"/>
    <n v="159522048"/>
    <s v="WH GroupChicken"/>
    <x v="0"/>
  </r>
  <r>
    <s v="Meat"/>
    <x v="26"/>
    <x v="1"/>
    <s v="Eastern Europe"/>
    <x v="1"/>
    <x v="19"/>
    <s v="kg"/>
    <n v="102690560"/>
    <s v="WH GroupChicken"/>
    <x v="0"/>
  </r>
  <r>
    <s v="Meat"/>
    <x v="27"/>
    <x v="1"/>
    <s v="Latin America and the Caribbean"/>
    <x v="1"/>
    <x v="19"/>
    <s v="kg"/>
    <n v="453239072.00000012"/>
    <s v="Aurora AlimentosChicken"/>
    <x v="0"/>
  </r>
  <r>
    <s v="Meat"/>
    <x v="26"/>
    <x v="2"/>
    <s v="North America"/>
    <x v="1"/>
    <x v="19"/>
    <s v="kg"/>
    <n v="1487267742.7071776"/>
    <s v="WH GroupPigs"/>
    <x v="0"/>
  </r>
  <r>
    <s v="Meat"/>
    <x v="26"/>
    <x v="2"/>
    <s v="East Asia and Southeast Asia"/>
    <x v="1"/>
    <x v="19"/>
    <s v="kg"/>
    <n v="502573649.73654449"/>
    <s v="WH GroupPigs"/>
    <x v="0"/>
  </r>
  <r>
    <s v="Meat"/>
    <x v="26"/>
    <x v="2"/>
    <s v="Eastern Europe"/>
    <x v="1"/>
    <x v="19"/>
    <s v="kg"/>
    <n v="288674945.46436208"/>
    <s v="WH GroupPigs"/>
    <x v="0"/>
  </r>
  <r>
    <s v="Meat"/>
    <x v="0"/>
    <x v="2"/>
    <s v="North America"/>
    <x v="1"/>
    <x v="19"/>
    <s v="kg"/>
    <n v="1343000764.8"/>
    <s v="JBSPigs"/>
    <x v="0"/>
  </r>
  <r>
    <s v="Meat"/>
    <x v="0"/>
    <x v="2"/>
    <s v="Latin America and the Caribbean"/>
    <x v="1"/>
    <x v="19"/>
    <s v="kg"/>
    <n v="387686822.40000004"/>
    <s v="JBSPigs"/>
    <x v="0"/>
  </r>
  <r>
    <s v="Meat"/>
    <x v="0"/>
    <x v="2"/>
    <s v="Oceania"/>
    <x v="1"/>
    <x v="19"/>
    <s v="kg"/>
    <n v="72759207.456"/>
    <s v="JBSPigs"/>
    <x v="0"/>
  </r>
  <r>
    <s v="Meat"/>
    <x v="0"/>
    <x v="2"/>
    <s v="Western Europe"/>
    <x v="1"/>
    <x v="19"/>
    <s v="kg"/>
    <n v="102739274.748"/>
    <s v="JBSPigs"/>
    <x v="0"/>
  </r>
  <r>
    <s v="Meat"/>
    <x v="3"/>
    <x v="2"/>
    <s v="North America"/>
    <x v="1"/>
    <x v="19"/>
    <s v="kg"/>
    <n v="1029178331.9999999"/>
    <s v="TysonPigs"/>
    <x v="0"/>
  </r>
  <r>
    <s v="Meat"/>
    <x v="11"/>
    <x v="2"/>
    <s v="Western Europe"/>
    <x v="1"/>
    <x v="19"/>
    <s v="kg"/>
    <n v="897683399.99999988"/>
    <s v="Tönnies GroupPigs"/>
    <x v="0"/>
  </r>
  <r>
    <s v="Meat"/>
    <x v="8"/>
    <x v="2"/>
    <s v="Western Europe"/>
    <x v="1"/>
    <x v="19"/>
    <s v="kg"/>
    <n v="737061146.39999998"/>
    <s v="Danish CrownPigs"/>
    <x v="0"/>
  </r>
  <r>
    <s v="Meat"/>
    <x v="8"/>
    <x v="2"/>
    <s v="Eastern Europe"/>
    <x v="1"/>
    <x v="19"/>
    <s v="kg"/>
    <n v="58567077.600000001"/>
    <s v="Danish CrownPigs"/>
    <x v="0"/>
  </r>
  <r>
    <s v="Meat"/>
    <x v="7"/>
    <x v="2"/>
    <s v="Western Europe"/>
    <x v="1"/>
    <x v="19"/>
    <s v="kg"/>
    <n v="607266471.05999994"/>
    <s v="Vion Food GroupPigs"/>
    <x v="0"/>
  </r>
  <r>
    <s v="Meat"/>
    <x v="28"/>
    <x v="2"/>
    <s v="East Asia and Southeast Asia"/>
    <x v="1"/>
    <x v="19"/>
    <s v="kg"/>
    <n v="505703250"/>
    <s v="Muyuan FoodstuffPigs"/>
    <x v="0"/>
  </r>
  <r>
    <s v="Meat"/>
    <x v="13"/>
    <x v="2"/>
    <s v="Latin America and the Caribbean"/>
    <x v="1"/>
    <x v="19"/>
    <s v="kg"/>
    <n v="424019793.60000002"/>
    <s v="BRFPigs"/>
    <x v="0"/>
  </r>
  <r>
    <s v="Meat"/>
    <x v="29"/>
    <x v="2"/>
    <s v="Western Europe"/>
    <x v="1"/>
    <x v="19"/>
    <s v="kg"/>
    <n v="429200000"/>
    <s v="Grupo VallPigs"/>
    <x v="0"/>
  </r>
  <r>
    <s v="Meat"/>
    <x v="30"/>
    <x v="2"/>
    <s v="East Asia and Southeast Asia"/>
    <x v="1"/>
    <x v="19"/>
    <s v="kg"/>
    <n v="322261875"/>
    <s v="Zhengbang GroupPigs"/>
    <x v="0"/>
  </r>
  <r>
    <s v="Meat"/>
    <x v="5"/>
    <x v="2"/>
    <s v="Western Europe"/>
    <x v="1"/>
    <x v="19"/>
    <s v="kg"/>
    <n v="422953846.1538462"/>
    <s v="BigardPigs"/>
    <x v="0"/>
  </r>
  <r>
    <s v="Meat"/>
    <x v="27"/>
    <x v="2"/>
    <s v="Latin America and the Caribbean"/>
    <x v="1"/>
    <x v="19"/>
    <s v="kg"/>
    <n v="321108750"/>
    <s v="Aurora AlimentosPigs"/>
    <x v="0"/>
  </r>
  <r>
    <s v="Meat"/>
    <x v="17"/>
    <x v="2"/>
    <s v="North America"/>
    <x v="1"/>
    <x v="19"/>
    <s v="kg"/>
    <n v="190095000"/>
    <s v="Charoen PokphandPigs"/>
    <x v="0"/>
  </r>
  <r>
    <s v="Meat"/>
    <x v="17"/>
    <x v="2"/>
    <s v="Russian Federation"/>
    <x v="1"/>
    <x v="19"/>
    <s v="kg"/>
    <n v="112603499.99999999"/>
    <s v="Charoen PokphandPigs"/>
    <x v="0"/>
  </r>
  <r>
    <s v="Meat"/>
    <x v="17"/>
    <x v="2"/>
    <s v="East Asia and Southeast Asia"/>
    <x v="1"/>
    <x v="19"/>
    <s v="kg"/>
    <n v="43095375"/>
    <s v="Charoen PokphandPigs"/>
    <x v="0"/>
  </r>
  <r>
    <s v="Meat"/>
    <x v="10"/>
    <x v="2"/>
    <s v="Western Europe"/>
    <x v="1"/>
    <x v="19"/>
    <s v="kg"/>
    <n v="333036000"/>
    <s v="WestfleischPigs"/>
    <x v="0"/>
  </r>
  <r>
    <s v="Meat"/>
    <x v="31"/>
    <x v="2"/>
    <s v="Western Europe"/>
    <x v="1"/>
    <x v="19"/>
    <s v="kg"/>
    <n v="322944000"/>
    <s v="Grupo JorgesPigs"/>
    <x v="0"/>
  </r>
  <r>
    <s v="Meat"/>
    <x v="32"/>
    <x v="2"/>
    <s v="North America"/>
    <x v="1"/>
    <x v="19"/>
    <s v="kg"/>
    <n v="300150000"/>
    <s v="SeaboardPigs"/>
    <x v="1"/>
  </r>
  <r>
    <s v="Meat"/>
    <x v="33"/>
    <x v="2"/>
    <s v="East Asia and Southeast Asia"/>
    <x v="1"/>
    <x v="19"/>
    <s v="kg"/>
    <n v="198315000"/>
    <s v="COFCO GroupPigs"/>
    <x v="1"/>
  </r>
  <r>
    <s v="Meat"/>
    <x v="34"/>
    <x v="2"/>
    <s v="North America"/>
    <x v="1"/>
    <x v="19"/>
    <s v="kg"/>
    <n v="260129999.99999997"/>
    <s v="Triumph FoodsPigs"/>
    <x v="1"/>
  </r>
  <r>
    <s v="Meat"/>
    <x v="35"/>
    <x v="2"/>
    <s v="Western Europe"/>
    <x v="1"/>
    <x v="19"/>
    <s v="kg"/>
    <n v="216977999.99999997"/>
    <s v="Cooperl Arc AtlantiquePigs"/>
    <x v="1"/>
  </r>
  <r>
    <s v="Meat"/>
    <x v="21"/>
    <x v="2"/>
    <s v="East Asia and Southeast Asia"/>
    <x v="1"/>
    <x v="19"/>
    <s v="kg"/>
    <n v="151024500"/>
    <s v="New Hope GroupPigs"/>
    <x v="0"/>
  </r>
  <r>
    <s v="Meat"/>
    <x v="14"/>
    <x v="2"/>
    <s v="East Asia and Southeast Asia"/>
    <x v="1"/>
    <x v="19"/>
    <s v="kg"/>
    <n v="146448000"/>
    <s v="Wen's Food GroupPigs"/>
    <x v="0"/>
  </r>
  <r>
    <s v="Meat"/>
    <x v="36"/>
    <x v="2"/>
    <s v="North America"/>
    <x v="1"/>
    <x v="19"/>
    <s v="kg"/>
    <n v="169204560"/>
    <s v="Clemens Food GroupPigs"/>
    <x v="1"/>
  </r>
  <r>
    <s v="Meat"/>
    <x v="6"/>
    <x v="2"/>
    <s v="Western Europe"/>
    <x v="1"/>
    <x v="19"/>
    <s v="kg"/>
    <n v="35692307.692307688"/>
    <s v="Gruppo CremoniniPigs"/>
    <x v="0"/>
  </r>
  <r>
    <s v="Milk"/>
    <x v="37"/>
    <x v="3"/>
    <s v="Oceania"/>
    <x v="0"/>
    <x v="20"/>
    <s v="kg"/>
    <n v="17600000000"/>
    <s v="FonterraMilk"/>
    <x v="0"/>
  </r>
  <r>
    <s v="Milk"/>
    <x v="38"/>
    <x v="3"/>
    <s v="North America"/>
    <x v="0"/>
    <x v="20"/>
    <s v="kg"/>
    <n v="29700000000"/>
    <s v="Dairy Farmers of AmericaMilk"/>
    <x v="0"/>
  </r>
  <r>
    <s v="Milk"/>
    <x v="39"/>
    <x v="3"/>
    <s v="Western Europe"/>
    <x v="0"/>
    <x v="20"/>
    <s v="kg"/>
    <n v="22600000000"/>
    <s v="LactalisMilk"/>
    <x v="0"/>
  </r>
  <r>
    <s v="Milk"/>
    <x v="40"/>
    <x v="3"/>
    <s v="Western Europe"/>
    <x v="0"/>
    <x v="20"/>
    <s v="kg"/>
    <n v="13500000000"/>
    <s v="NestléMilk"/>
    <x v="0"/>
  </r>
  <r>
    <s v="Milk"/>
    <x v="41"/>
    <x v="3"/>
    <s v="Western Europe"/>
    <x v="0"/>
    <x v="20"/>
    <s v="kg"/>
    <n v="13500000000"/>
    <s v="ArlaMilk"/>
    <x v="0"/>
  </r>
  <r>
    <s v="Milk"/>
    <x v="42"/>
    <x v="3"/>
    <s v="Western Europe"/>
    <x v="0"/>
    <x v="20"/>
    <s v="kg"/>
    <n v="10700000000"/>
    <s v="FrieslandCampinaMilk"/>
    <x v="0"/>
  </r>
  <r>
    <s v="Milk"/>
    <x v="43"/>
    <x v="3"/>
    <s v="Western Europe"/>
    <x v="0"/>
    <x v="20"/>
    <s v="kg"/>
    <n v="816000000"/>
    <s v="DanoneMilk"/>
    <x v="1"/>
  </r>
  <r>
    <s v="Milk"/>
    <x v="43"/>
    <x v="3"/>
    <s v="Eastern Europe"/>
    <x v="0"/>
    <x v="20"/>
    <s v="kg"/>
    <n v="510000000"/>
    <s v="DanoneMilk"/>
    <x v="1"/>
  </r>
  <r>
    <s v="Milk"/>
    <x v="43"/>
    <x v="3"/>
    <s v="Russian Federation"/>
    <x v="0"/>
    <x v="20"/>
    <s v="kg"/>
    <n v="1173000000"/>
    <s v="DanoneMilk"/>
    <x v="1"/>
  </r>
  <r>
    <s v="Milk"/>
    <x v="43"/>
    <x v="3"/>
    <s v="North America"/>
    <x v="0"/>
    <x v="20"/>
    <s v="kg"/>
    <n v="1479000000"/>
    <s v="DanoneMilk"/>
    <x v="1"/>
  </r>
  <r>
    <s v="Milk"/>
    <x v="43"/>
    <x v="3"/>
    <s v="Latin America and the Caribbean"/>
    <x v="0"/>
    <x v="20"/>
    <s v="kg"/>
    <n v="561000000"/>
    <s v="DanoneMilk"/>
    <x v="1"/>
  </r>
  <r>
    <s v="Milk"/>
    <x v="43"/>
    <x v="3"/>
    <s v="Near East and North Africa"/>
    <x v="0"/>
    <x v="20"/>
    <s v="kg"/>
    <n v="374000000.00000006"/>
    <s v="DanoneMilk"/>
    <x v="1"/>
  </r>
  <r>
    <s v="Milk"/>
    <x v="43"/>
    <x v="3"/>
    <s v="Sub-Saharan Africa"/>
    <x v="0"/>
    <x v="20"/>
    <s v="kg"/>
    <n v="204123333.33333331"/>
    <s v="DanoneMilk"/>
    <x v="1"/>
  </r>
  <r>
    <s v="Milk"/>
    <x v="44"/>
    <x v="3"/>
    <s v="Western Europe"/>
    <x v="0"/>
    <x v="20"/>
    <s v="kg"/>
    <n v="1068412786.6112275"/>
    <s v="Danone-IFCNMilk"/>
    <x v="0"/>
  </r>
  <r>
    <s v="Milk"/>
    <x v="44"/>
    <x v="3"/>
    <s v="Eastern Europe"/>
    <x v="0"/>
    <x v="20"/>
    <s v="kg"/>
    <n v="667757991.63201714"/>
    <s v="Danone-IFCNMilk"/>
    <x v="0"/>
  </r>
  <r>
    <s v="Milk"/>
    <x v="44"/>
    <x v="3"/>
    <s v="Russian Federation"/>
    <x v="0"/>
    <x v="20"/>
    <s v="kg"/>
    <n v="1535843380.7536399"/>
    <s v="Danone-IFCNMilk"/>
    <x v="0"/>
  </r>
  <r>
    <s v="Milk"/>
    <x v="44"/>
    <x v="3"/>
    <s v="North America"/>
    <x v="0"/>
    <x v="20"/>
    <s v="kg"/>
    <n v="1936498175.7328498"/>
    <s v="Danone-IFCNMilk"/>
    <x v="0"/>
  </r>
  <r>
    <s v="Milk"/>
    <x v="44"/>
    <x v="3"/>
    <s v="Latin America and the Caribbean"/>
    <x v="0"/>
    <x v="20"/>
    <s v="kg"/>
    <n v="734533790.79521906"/>
    <s v="Danone-IFCNMilk"/>
    <x v="0"/>
  </r>
  <r>
    <s v="Milk"/>
    <x v="44"/>
    <x v="3"/>
    <s v="Near East and North Africa"/>
    <x v="0"/>
    <x v="20"/>
    <s v="kg"/>
    <n v="489689193.86347944"/>
    <s v="Danone-IFCNMilk"/>
    <x v="0"/>
  </r>
  <r>
    <s v="Milk"/>
    <x v="44"/>
    <x v="3"/>
    <s v="Sub-Saharan Africa"/>
    <x v="0"/>
    <x v="20"/>
    <s v="kg"/>
    <n v="267264680.61156756"/>
    <s v="Danone-IFCNMilk"/>
    <x v="0"/>
  </r>
  <r>
    <s v="Milk"/>
    <x v="45"/>
    <x v="3"/>
    <s v="Western Europe"/>
    <x v="0"/>
    <x v="20"/>
    <s v="kg"/>
    <n v="5500000000"/>
    <s v="DMKMilk"/>
    <x v="1"/>
  </r>
  <r>
    <s v="Milk"/>
    <x v="46"/>
    <x v="3"/>
    <s v="North America"/>
    <x v="0"/>
    <x v="20"/>
    <s v="kg"/>
    <n v="11000000000"/>
    <s v="SaputoMilk"/>
    <x v="0"/>
  </r>
  <r>
    <s v="Milk"/>
    <x v="47"/>
    <x v="3"/>
    <s v="North America"/>
    <x v="0"/>
    <x v="20"/>
    <s v="kg"/>
    <n v="6700000000"/>
    <s v="AgropurMilk"/>
    <x v="0"/>
  </r>
  <r>
    <s v="Milk"/>
    <x v="48"/>
    <x v="3"/>
    <s v="East Asia and Southeast Asia"/>
    <x v="0"/>
    <x v="20"/>
    <s v="kg"/>
    <n v="9700000000"/>
    <s v="China Mengniu DairyMilk"/>
    <x v="0"/>
  </r>
  <r>
    <s v="Milk"/>
    <x v="49"/>
    <x v="3"/>
    <s v="North America"/>
    <x v="0"/>
    <x v="20"/>
    <s v="kg"/>
    <n v="9000000000"/>
    <s v="GlanbiaMilk"/>
    <x v="0"/>
  </r>
  <r>
    <s v="Milk"/>
    <x v="50"/>
    <x v="3"/>
    <s v="North America"/>
    <x v="0"/>
    <x v="20"/>
    <s v="kg"/>
    <n v="7700000000"/>
    <s v="California DiariesMilk"/>
    <x v="0"/>
  </r>
  <r>
    <s v="Milk"/>
    <x v="51"/>
    <x v="3"/>
    <s v="East Asia and Southeast Asia"/>
    <x v="0"/>
    <x v="20"/>
    <s v="kg"/>
    <n v="10000000000"/>
    <s v="Yili Milk"/>
    <x v="0"/>
  </r>
  <r>
    <s v="Milk"/>
    <x v="52"/>
    <x v="3"/>
    <s v="Western Europe"/>
    <x v="0"/>
    <x v="20"/>
    <s v="kg"/>
    <n v="6700000000"/>
    <s v="MüllerMilk"/>
    <x v="0"/>
  </r>
  <r>
    <s v="Milk"/>
    <x v="53"/>
    <x v="3"/>
    <s v="South Asia"/>
    <x v="0"/>
    <x v="20"/>
    <s v="kg"/>
    <n v="9600000000"/>
    <s v="AmulMilk"/>
    <x v="0"/>
  </r>
  <r>
    <s v="Milk"/>
    <x v="37"/>
    <x v="3"/>
    <s v="Oceania"/>
    <x v="0"/>
    <x v="3"/>
    <s v="kg"/>
    <n v="547555555.5555557"/>
    <s v="FonterraMilk"/>
    <x v="0"/>
  </r>
  <r>
    <s v="Milk"/>
    <x v="38"/>
    <x v="3"/>
    <s v="North America"/>
    <x v="0"/>
    <x v="3"/>
    <s v="kg"/>
    <n v="1056000000.0000001"/>
    <s v="Dairy Farmers of AmericaMilk"/>
    <x v="0"/>
  </r>
  <r>
    <s v="Milk"/>
    <x v="39"/>
    <x v="3"/>
    <s v="Western Europe"/>
    <x v="0"/>
    <x v="3"/>
    <s v="kg"/>
    <n v="828666666.66666675"/>
    <s v="LactalisMilk"/>
    <x v="0"/>
  </r>
  <r>
    <s v="Milk"/>
    <x v="40"/>
    <x v="3"/>
    <s v="Western Europe"/>
    <x v="0"/>
    <x v="3"/>
    <s v="kg"/>
    <n v="495000000.00000006"/>
    <s v="NestléMilk"/>
    <x v="0"/>
  </r>
  <r>
    <s v="Milk"/>
    <x v="41"/>
    <x v="3"/>
    <s v="Western Europe"/>
    <x v="0"/>
    <x v="3"/>
    <s v="kg"/>
    <n v="495000000.00000006"/>
    <s v="ArlaMilk"/>
    <x v="0"/>
  </r>
  <r>
    <s v="Milk"/>
    <x v="42"/>
    <x v="3"/>
    <s v="Western Europe"/>
    <x v="0"/>
    <x v="3"/>
    <s v="kg"/>
    <n v="392333333.33333337"/>
    <s v="FrieslandCampinaMilk"/>
    <x v="0"/>
  </r>
  <r>
    <s v="Milk"/>
    <x v="43"/>
    <x v="3"/>
    <s v="Western Europe"/>
    <x v="0"/>
    <x v="3"/>
    <s v="kg"/>
    <n v="29920000.000000004"/>
    <s v="DanoneMilk"/>
    <x v="1"/>
  </r>
  <r>
    <s v="Milk"/>
    <x v="43"/>
    <x v="3"/>
    <s v="Eastern Europe"/>
    <x v="0"/>
    <x v="3"/>
    <s v="kg"/>
    <n v="19077777.77777778"/>
    <s v="DanoneMilk"/>
    <x v="1"/>
  </r>
  <r>
    <s v="Milk"/>
    <x v="43"/>
    <x v="3"/>
    <s v="Russian Federation"/>
    <x v="0"/>
    <x v="3"/>
    <s v="kg"/>
    <n v="47354444.444444448"/>
    <s v="DanoneMilk"/>
    <x v="1"/>
  </r>
  <r>
    <s v="Milk"/>
    <x v="43"/>
    <x v="3"/>
    <s v="North America"/>
    <x v="0"/>
    <x v="3"/>
    <s v="kg"/>
    <n v="52586666.666666672"/>
    <s v="DanoneMilk"/>
    <x v="1"/>
  </r>
  <r>
    <s v="Milk"/>
    <x v="43"/>
    <x v="3"/>
    <s v="Latin America and the Caribbean"/>
    <x v="0"/>
    <x v="3"/>
    <s v="kg"/>
    <n v="57762222.222222224"/>
    <s v="DanoneMilk"/>
    <x v="1"/>
  </r>
  <r>
    <s v="Milk"/>
    <x v="43"/>
    <x v="3"/>
    <s v="Near East and North Africa"/>
    <x v="0"/>
    <x v="3"/>
    <s v="kg"/>
    <n v="32690370.370370373"/>
    <s v="DanoneMilk"/>
    <x v="1"/>
  </r>
  <r>
    <s v="Milk"/>
    <x v="43"/>
    <x v="3"/>
    <s v="Sub-Saharan Africa"/>
    <x v="0"/>
    <x v="3"/>
    <s v="kg"/>
    <n v="47326372.839506172"/>
    <s v="DanoneMilk"/>
    <x v="1"/>
  </r>
  <r>
    <s v="Milk"/>
    <x v="44"/>
    <x v="3"/>
    <s v="Western Europe"/>
    <x v="0"/>
    <x v="3"/>
    <s v="kg"/>
    <n v="39175135.509078346"/>
    <s v="Danone-IFCNMilk"/>
    <x v="0"/>
  </r>
  <r>
    <s v="Milk"/>
    <x v="44"/>
    <x v="3"/>
    <s v="Eastern Europe"/>
    <x v="0"/>
    <x v="3"/>
    <s v="kg"/>
    <n v="24979095.242531013"/>
    <s v="Danone-IFCNMilk"/>
    <x v="0"/>
  </r>
  <r>
    <s v="Milk"/>
    <x v="44"/>
    <x v="3"/>
    <s v="Russian Federation"/>
    <x v="0"/>
    <x v="3"/>
    <s v="kg"/>
    <n v="62002566.111906208"/>
    <s v="Danone-IFCNMilk"/>
    <x v="0"/>
  </r>
  <r>
    <s v="Milk"/>
    <x v="44"/>
    <x v="3"/>
    <s v="North America"/>
    <x v="0"/>
    <x v="3"/>
    <s v="kg"/>
    <n v="68853268.470501333"/>
    <s v="Danone-IFCNMilk"/>
    <x v="0"/>
  </r>
  <r>
    <s v="Milk"/>
    <x v="44"/>
    <x v="3"/>
    <s v="Latin America and the Caribbean"/>
    <x v="0"/>
    <x v="3"/>
    <s v="kg"/>
    <n v="75629775.496692941"/>
    <s v="Danone-IFCNMilk"/>
    <x v="0"/>
  </r>
  <r>
    <s v="Milk"/>
    <x v="44"/>
    <x v="3"/>
    <s v="Near East and North Africa"/>
    <x v="0"/>
    <x v="3"/>
    <s v="kg"/>
    <n v="42802462.871030055"/>
    <s v="Danone-IFCNMilk"/>
    <x v="0"/>
  </r>
  <r>
    <s v="Milk"/>
    <x v="44"/>
    <x v="3"/>
    <s v="Sub-Saharan Africa"/>
    <x v="0"/>
    <x v="3"/>
    <s v="kg"/>
    <n v="61965811.134385668"/>
    <s v="Danone-IFCNMilk"/>
    <x v="0"/>
  </r>
  <r>
    <s v="Milk"/>
    <x v="45"/>
    <x v="3"/>
    <s v="Western Europe"/>
    <x v="0"/>
    <x v="3"/>
    <s v="kg"/>
    <n v="201666666.66666669"/>
    <s v="DMKMilk"/>
    <x v="1"/>
  </r>
  <r>
    <s v="Milk"/>
    <x v="46"/>
    <x v="3"/>
    <s v="North America"/>
    <x v="0"/>
    <x v="3"/>
    <s v="kg"/>
    <n v="391111111.1111111"/>
    <s v="SaputoMilk"/>
    <x v="0"/>
  </r>
  <r>
    <s v="Milk"/>
    <x v="47"/>
    <x v="3"/>
    <s v="North America"/>
    <x v="0"/>
    <x v="3"/>
    <s v="kg"/>
    <n v="238222222.22222227"/>
    <s v="AgropurMilk"/>
    <x v="0"/>
  </r>
  <r>
    <s v="Milk"/>
    <x v="48"/>
    <x v="3"/>
    <s v="East Asia and Southeast Asia"/>
    <x v="0"/>
    <x v="3"/>
    <s v="kg"/>
    <n v="750851851.85185194"/>
    <s v="China Mengniu DairyMilk"/>
    <x v="0"/>
  </r>
  <r>
    <s v="Milk"/>
    <x v="49"/>
    <x v="3"/>
    <s v="North America"/>
    <x v="0"/>
    <x v="3"/>
    <s v="kg"/>
    <n v="320000000.00000006"/>
    <s v="GlanbiaMilk"/>
    <x v="0"/>
  </r>
  <r>
    <s v="Milk"/>
    <x v="50"/>
    <x v="3"/>
    <s v="North America"/>
    <x v="0"/>
    <x v="3"/>
    <s v="kg"/>
    <n v="273777777.77777785"/>
    <s v="California DiariesMilk"/>
    <x v="0"/>
  </r>
  <r>
    <s v="Milk"/>
    <x v="51"/>
    <x v="3"/>
    <s v="East Asia and Southeast Asia"/>
    <x v="0"/>
    <x v="3"/>
    <s v="kg"/>
    <n v="774074074.07407415"/>
    <s v="Yili Milk"/>
    <x v="0"/>
  </r>
  <r>
    <s v="Milk"/>
    <x v="52"/>
    <x v="3"/>
    <s v="Western Europe"/>
    <x v="0"/>
    <x v="3"/>
    <s v="kg"/>
    <n v="245666666.66666669"/>
    <s v="MüllerMilk"/>
    <x v="0"/>
  </r>
  <r>
    <s v="Milk"/>
    <x v="53"/>
    <x v="3"/>
    <s v="South Asia"/>
    <x v="0"/>
    <x v="3"/>
    <s v="kg"/>
    <n v="771555555.55555558"/>
    <s v="AmulMilk"/>
    <x v="0"/>
  </r>
  <r>
    <s v="Milk"/>
    <x v="37"/>
    <x v="3"/>
    <s v="Oceania"/>
    <x v="0"/>
    <x v="4"/>
    <s v="%"/>
    <n v="0.8077897632664881"/>
    <s v="FonterraMilk"/>
    <x v="0"/>
  </r>
  <r>
    <s v="Milk"/>
    <x v="38"/>
    <x v="3"/>
    <s v="North America"/>
    <x v="0"/>
    <x v="4"/>
    <s v="%"/>
    <n v="0.82286894237594377"/>
    <s v="Dairy Farmers of AmericaMilk"/>
    <x v="0"/>
  </r>
  <r>
    <s v="Milk"/>
    <x v="39"/>
    <x v="3"/>
    <s v="Western Europe"/>
    <x v="0"/>
    <x v="4"/>
    <s v="%"/>
    <n v="0.7871958337074616"/>
    <s v="LactalisMilk"/>
    <x v="0"/>
  </r>
  <r>
    <s v="Milk"/>
    <x v="40"/>
    <x v="3"/>
    <s v="Western Europe"/>
    <x v="0"/>
    <x v="4"/>
    <s v="%"/>
    <n v="0.7871958337074616"/>
    <s v="NestléMilk"/>
    <x v="0"/>
  </r>
  <r>
    <s v="Milk"/>
    <x v="41"/>
    <x v="3"/>
    <s v="Western Europe"/>
    <x v="0"/>
    <x v="4"/>
    <s v="%"/>
    <n v="0.7871958337074616"/>
    <s v="ArlaMilk"/>
    <x v="0"/>
  </r>
  <r>
    <s v="Milk"/>
    <x v="42"/>
    <x v="3"/>
    <s v="Western Europe"/>
    <x v="0"/>
    <x v="4"/>
    <s v="%"/>
    <n v="0.7871958337074616"/>
    <s v="FrieslandCampinaMilk"/>
    <x v="0"/>
  </r>
  <r>
    <s v="Milk"/>
    <x v="43"/>
    <x v="3"/>
    <s v="Western Europe"/>
    <x v="0"/>
    <x v="4"/>
    <s v="%"/>
    <n v="0.7871958337074616"/>
    <s v="DanoneMilk"/>
    <x v="1"/>
  </r>
  <r>
    <s v="Milk"/>
    <x v="43"/>
    <x v="3"/>
    <s v="Eastern Europe"/>
    <x v="0"/>
    <x v="4"/>
    <s v="%"/>
    <n v="0.78428831707863633"/>
    <s v="DanoneMilk"/>
    <x v="1"/>
  </r>
  <r>
    <s v="Milk"/>
    <x v="43"/>
    <x v="3"/>
    <s v="Russian Federation"/>
    <x v="0"/>
    <x v="4"/>
    <s v="%"/>
    <n v="0.73333445886057269"/>
    <s v="DanoneMilk"/>
    <x v="1"/>
  </r>
  <r>
    <s v="Milk"/>
    <x v="43"/>
    <x v="3"/>
    <s v="North America"/>
    <x v="0"/>
    <x v="4"/>
    <s v="%"/>
    <n v="0.82286894237594377"/>
    <s v="DanoneMilk"/>
    <x v="1"/>
  </r>
  <r>
    <s v="Milk"/>
    <x v="43"/>
    <x v="3"/>
    <s v="Latin America and the Caribbean"/>
    <x v="0"/>
    <x v="4"/>
    <s v="%"/>
    <n v="0.77008577903210107"/>
    <s v="DanoneMilk"/>
    <x v="1"/>
  </r>
  <r>
    <s v="Milk"/>
    <x v="43"/>
    <x v="3"/>
    <s v="Near East and North Africa"/>
    <x v="0"/>
    <x v="4"/>
    <s v="%"/>
    <n v="0.90515009480178243"/>
    <s v="DanoneMilk"/>
    <x v="1"/>
  </r>
  <r>
    <s v="Milk"/>
    <x v="43"/>
    <x v="3"/>
    <s v="Sub-Saharan Africa"/>
    <x v="0"/>
    <x v="4"/>
    <s v="%"/>
    <n v="0.87251277495444379"/>
    <s v="DanoneMilk"/>
    <x v="1"/>
  </r>
  <r>
    <s v="Milk"/>
    <x v="44"/>
    <x v="3"/>
    <s v="Western Europe"/>
    <x v="0"/>
    <x v="4"/>
    <s v="%"/>
    <n v="0.78719583370746171"/>
    <s v="Danone-IFCNMilk"/>
    <x v="0"/>
  </r>
  <r>
    <s v="Milk"/>
    <x v="44"/>
    <x v="3"/>
    <s v="Eastern Europe"/>
    <x v="0"/>
    <x v="4"/>
    <s v="%"/>
    <n v="0.78428831707863644"/>
    <s v="Danone-IFCNMilk"/>
    <x v="0"/>
  </r>
  <r>
    <s v="Milk"/>
    <x v="44"/>
    <x v="3"/>
    <s v="Russian Federation"/>
    <x v="0"/>
    <x v="4"/>
    <s v="%"/>
    <n v="0.73333445886057236"/>
    <s v="Danone-IFCNMilk"/>
    <x v="0"/>
  </r>
  <r>
    <s v="Milk"/>
    <x v="44"/>
    <x v="3"/>
    <s v="North America"/>
    <x v="0"/>
    <x v="4"/>
    <s v="%"/>
    <n v="0.82286894237594388"/>
    <s v="Danone-IFCNMilk"/>
    <x v="0"/>
  </r>
  <r>
    <s v="Milk"/>
    <x v="44"/>
    <x v="3"/>
    <s v="Latin America and the Caribbean"/>
    <x v="0"/>
    <x v="4"/>
    <s v="%"/>
    <n v="0.77008577903210107"/>
    <s v="Danone-IFCNMilk"/>
    <x v="0"/>
  </r>
  <r>
    <s v="Milk"/>
    <x v="44"/>
    <x v="3"/>
    <s v="Near East and North Africa"/>
    <x v="0"/>
    <x v="4"/>
    <s v="%"/>
    <n v="0.90515009480178232"/>
    <s v="Danone-IFCNMilk"/>
    <x v="0"/>
  </r>
  <r>
    <s v="Milk"/>
    <x v="44"/>
    <x v="3"/>
    <s v="Sub-Saharan Africa"/>
    <x v="0"/>
    <x v="4"/>
    <s v="%"/>
    <n v="0.87251277495444379"/>
    <s v="Danone-IFCNMilk"/>
    <x v="0"/>
  </r>
  <r>
    <s v="Milk"/>
    <x v="45"/>
    <x v="3"/>
    <s v="Western Europe"/>
    <x v="0"/>
    <x v="4"/>
    <s v="%"/>
    <n v="0.7871958337074616"/>
    <s v="DMKMilk"/>
    <x v="1"/>
  </r>
  <r>
    <s v="Milk"/>
    <x v="46"/>
    <x v="3"/>
    <s v="North America"/>
    <x v="0"/>
    <x v="4"/>
    <s v="%"/>
    <n v="0.82286894237594377"/>
    <s v="SaputoMilk"/>
    <x v="0"/>
  </r>
  <r>
    <s v="Milk"/>
    <x v="47"/>
    <x v="3"/>
    <s v="North America"/>
    <x v="0"/>
    <x v="4"/>
    <s v="%"/>
    <n v="0.82286894237594377"/>
    <s v="AgropurMilk"/>
    <x v="0"/>
  </r>
  <r>
    <s v="Milk"/>
    <x v="48"/>
    <x v="3"/>
    <s v="East Asia and Southeast Asia"/>
    <x v="0"/>
    <x v="4"/>
    <s v="%"/>
    <n v="0.86292499209979634"/>
    <s v="China Mengniu DairyMilk"/>
    <x v="0"/>
  </r>
  <r>
    <s v="Milk"/>
    <x v="49"/>
    <x v="3"/>
    <s v="North America"/>
    <x v="0"/>
    <x v="4"/>
    <s v="%"/>
    <n v="0.82286894237594377"/>
    <s v="GlanbiaMilk"/>
    <x v="0"/>
  </r>
  <r>
    <s v="Milk"/>
    <x v="50"/>
    <x v="3"/>
    <s v="North America"/>
    <x v="0"/>
    <x v="4"/>
    <s v="%"/>
    <n v="0.82286894237594377"/>
    <s v="California DiariesMilk"/>
    <x v="0"/>
  </r>
  <r>
    <s v="Milk"/>
    <x v="51"/>
    <x v="3"/>
    <s v="East Asia and Southeast Asia"/>
    <x v="0"/>
    <x v="4"/>
    <s v="%"/>
    <n v="0.86292499209979656"/>
    <s v="Yili Milk"/>
    <x v="0"/>
  </r>
  <r>
    <s v="Milk"/>
    <x v="52"/>
    <x v="3"/>
    <s v="Western Europe"/>
    <x v="0"/>
    <x v="4"/>
    <s v="%"/>
    <n v="0.7871958337074616"/>
    <s v="MüllerMilk"/>
    <x v="0"/>
  </r>
  <r>
    <s v="Milk"/>
    <x v="53"/>
    <x v="3"/>
    <s v="South Asia"/>
    <x v="0"/>
    <x v="4"/>
    <s v="%"/>
    <n v="0.86848382285740122"/>
    <s v="AmulMilk"/>
    <x v="0"/>
  </r>
  <r>
    <s v="Milk"/>
    <x v="37"/>
    <x v="3"/>
    <s v="Oceania"/>
    <x v="0"/>
    <x v="5"/>
    <s v="kg"/>
    <n v="54024177777.777786"/>
    <s v="FonterraMilk"/>
    <x v="0"/>
  </r>
  <r>
    <s v="Milk"/>
    <x v="38"/>
    <x v="3"/>
    <s v="North America"/>
    <x v="0"/>
    <x v="5"/>
    <s v="kg"/>
    <n v="102280200000.00002"/>
    <s v="Dairy Farmers of AmericaMilk"/>
    <x v="0"/>
  </r>
  <r>
    <s v="Milk"/>
    <x v="39"/>
    <x v="3"/>
    <s v="Western Europe"/>
    <x v="0"/>
    <x v="5"/>
    <s v="kg"/>
    <n v="83898733333.333344"/>
    <s v="LactalisMilk"/>
    <x v="0"/>
  </r>
  <r>
    <s v="Milk"/>
    <x v="40"/>
    <x v="3"/>
    <s v="Western Europe"/>
    <x v="0"/>
    <x v="5"/>
    <s v="kg"/>
    <n v="50116500000.000008"/>
    <s v="NestléMilk"/>
    <x v="0"/>
  </r>
  <r>
    <s v="Milk"/>
    <x v="41"/>
    <x v="3"/>
    <s v="Western Europe"/>
    <x v="0"/>
    <x v="5"/>
    <s v="kg"/>
    <n v="50116500000.000008"/>
    <s v="ArlaMilk"/>
    <x v="0"/>
  </r>
  <r>
    <s v="Milk"/>
    <x v="42"/>
    <x v="3"/>
    <s v="Western Europe"/>
    <x v="0"/>
    <x v="5"/>
    <s v="kg"/>
    <n v="39721966666.666672"/>
    <s v="FrieslandCampinaMilk"/>
    <x v="0"/>
  </r>
  <r>
    <s v="Milk"/>
    <x v="43"/>
    <x v="3"/>
    <s v="Western Europe"/>
    <x v="0"/>
    <x v="5"/>
    <s v="kg"/>
    <n v="3029264000.0000005"/>
    <s v="DanoneMilk"/>
    <x v="1"/>
  </r>
  <r>
    <s v="Milk"/>
    <x v="43"/>
    <x v="3"/>
    <s v="Eastern Europe"/>
    <x v="0"/>
    <x v="5"/>
    <s v="kg"/>
    <n v="1938698888.8888891"/>
    <s v="DanoneMilk"/>
    <x v="1"/>
  </r>
  <r>
    <s v="Milk"/>
    <x v="43"/>
    <x v="3"/>
    <s v="Russian Federation"/>
    <x v="0"/>
    <x v="5"/>
    <s v="kg"/>
    <n v="5146559222.2222214"/>
    <s v="DanoneMilk"/>
    <x v="1"/>
  </r>
  <r>
    <s v="Milk"/>
    <x v="43"/>
    <x v="3"/>
    <s v="North America"/>
    <x v="0"/>
    <x v="5"/>
    <s v="kg"/>
    <n v="5093347333.333334"/>
    <s v="DanoneMilk"/>
    <x v="1"/>
  </r>
  <r>
    <s v="Milk"/>
    <x v="43"/>
    <x v="3"/>
    <s v="Latin America and the Caribbean"/>
    <x v="0"/>
    <x v="5"/>
    <s v="kg"/>
    <n v="5978099111.1111116"/>
    <s v="DanoneMilk"/>
    <x v="1"/>
  </r>
  <r>
    <s v="Milk"/>
    <x v="43"/>
    <x v="3"/>
    <s v="Near East and North Africa"/>
    <x v="0"/>
    <x v="5"/>
    <s v="kg"/>
    <n v="2878442518.5185189"/>
    <s v="DanoneMilk"/>
    <x v="1"/>
  </r>
  <r>
    <s v="Milk"/>
    <x v="43"/>
    <x v="3"/>
    <s v="Sub-Saharan Africa"/>
    <x v="0"/>
    <x v="5"/>
    <s v="kg"/>
    <n v="4323044915.3086424"/>
    <s v="DanoneMilk"/>
    <x v="1"/>
  </r>
  <r>
    <s v="Milk"/>
    <x v="44"/>
    <x v="3"/>
    <s v="Western Europe"/>
    <x v="0"/>
    <x v="5"/>
    <s v="kg"/>
    <n v="3966304401.4964142"/>
    <s v="Danone-IFCNMilk"/>
    <x v="0"/>
  </r>
  <r>
    <s v="Milk"/>
    <x v="44"/>
    <x v="3"/>
    <s v="Eastern Europe"/>
    <x v="0"/>
    <x v="5"/>
    <s v="kg"/>
    <n v="2538395443.9679756"/>
    <s v="Danone-IFCNMilk"/>
    <x v="0"/>
  </r>
  <r>
    <s v="Milk"/>
    <x v="44"/>
    <x v="3"/>
    <s v="Russian Federation"/>
    <x v="0"/>
    <x v="5"/>
    <s v="kg"/>
    <n v="6738541274.6006851"/>
    <s v="Danone-IFCNMilk"/>
    <x v="0"/>
  </r>
  <r>
    <s v="Milk"/>
    <x v="44"/>
    <x v="3"/>
    <s v="North America"/>
    <x v="0"/>
    <x v="5"/>
    <s v="kg"/>
    <n v="6668869384.2959948"/>
    <s v="Danone-IFCNMilk"/>
    <x v="0"/>
  </r>
  <r>
    <s v="Milk"/>
    <x v="44"/>
    <x v="3"/>
    <s v="Latin America and the Caribbean"/>
    <x v="0"/>
    <x v="5"/>
    <s v="kg"/>
    <n v="7827300894.5347147"/>
    <s v="Danone-IFCNMilk"/>
    <x v="0"/>
  </r>
  <r>
    <s v="Milk"/>
    <x v="44"/>
    <x v="3"/>
    <s v="Near East and North Africa"/>
    <x v="0"/>
    <x v="5"/>
    <s v="kg"/>
    <n v="3768829402.3414359"/>
    <s v="Danone-IFCNMilk"/>
    <x v="0"/>
  </r>
  <r>
    <s v="Milk"/>
    <x v="44"/>
    <x v="3"/>
    <s v="Sub-Saharan Africa"/>
    <x v="0"/>
    <x v="5"/>
    <s v="kg"/>
    <n v="5660289785.0617704"/>
    <s v="Danone-IFCNMilk"/>
    <x v="0"/>
  </r>
  <r>
    <s v="Milk"/>
    <x v="45"/>
    <x v="3"/>
    <s v="Western Europe"/>
    <x v="0"/>
    <x v="5"/>
    <s v="kg"/>
    <n v="20417833333.333336"/>
    <s v="DMKMilk"/>
    <x v="1"/>
  </r>
  <r>
    <s v="Milk"/>
    <x v="46"/>
    <x v="3"/>
    <s v="North America"/>
    <x v="0"/>
    <x v="5"/>
    <s v="kg"/>
    <n v="37881555555.555557"/>
    <s v="SaputoMilk"/>
    <x v="0"/>
  </r>
  <r>
    <s v="Milk"/>
    <x v="47"/>
    <x v="3"/>
    <s v="North America"/>
    <x v="0"/>
    <x v="5"/>
    <s v="kg"/>
    <n v="23073311111.111115"/>
    <s v="AgropurMilk"/>
    <x v="0"/>
  </r>
  <r>
    <s v="Milk"/>
    <x v="48"/>
    <x v="3"/>
    <s v="East Asia and Southeast Asia"/>
    <x v="0"/>
    <x v="5"/>
    <s v="kg"/>
    <n v="69348892592.592606"/>
    <s v="China Mengniu DairyMilk"/>
    <x v="0"/>
  </r>
  <r>
    <s v="Milk"/>
    <x v="49"/>
    <x v="3"/>
    <s v="North America"/>
    <x v="0"/>
    <x v="5"/>
    <s v="kg"/>
    <n v="30994000000.000004"/>
    <s v="GlanbiaMilk"/>
    <x v="0"/>
  </r>
  <r>
    <s v="Milk"/>
    <x v="50"/>
    <x v="3"/>
    <s v="North America"/>
    <x v="0"/>
    <x v="5"/>
    <s v="kg"/>
    <n v="26517088888.888893"/>
    <s v="California DiariesMilk"/>
    <x v="0"/>
  </r>
  <r>
    <s v="Milk"/>
    <x v="51"/>
    <x v="3"/>
    <s v="East Asia and Southeast Asia"/>
    <x v="0"/>
    <x v="5"/>
    <s v="kg"/>
    <n v="71493703703.703705"/>
    <s v="Yili Milk"/>
    <x v="0"/>
  </r>
  <r>
    <s v="Milk"/>
    <x v="52"/>
    <x v="3"/>
    <s v="Western Europe"/>
    <x v="0"/>
    <x v="5"/>
    <s v="kg"/>
    <n v="24872633333.333336"/>
    <s v="MüllerMilk"/>
    <x v="0"/>
  </r>
  <r>
    <s v="Milk"/>
    <x v="53"/>
    <x v="3"/>
    <s v="South Asia"/>
    <x v="0"/>
    <x v="5"/>
    <s v="kg"/>
    <n v="70804977777.777771"/>
    <s v="AmulMilk"/>
    <x v="0"/>
  </r>
  <r>
    <s v="Milk"/>
    <x v="37"/>
    <x v="3"/>
    <s v="Oceania"/>
    <x v="0"/>
    <x v="6"/>
    <s v="kg"/>
    <n v="43640177777.777786"/>
    <s v="FonterraMilk"/>
    <x v="0"/>
  </r>
  <r>
    <s v="Milk"/>
    <x v="38"/>
    <x v="3"/>
    <s v="North America"/>
    <x v="0"/>
    <x v="6"/>
    <s v="kg"/>
    <n v="84163200000.000015"/>
    <s v="Dairy Farmers of AmericaMilk"/>
    <x v="0"/>
  </r>
  <r>
    <s v="Milk"/>
    <x v="39"/>
    <x v="3"/>
    <s v="Western Europe"/>
    <x v="0"/>
    <x v="6"/>
    <s v="kg"/>
    <n v="66044733333.333344"/>
    <s v="LactalisMilk"/>
    <x v="0"/>
  </r>
  <r>
    <s v="Milk"/>
    <x v="40"/>
    <x v="3"/>
    <s v="Western Europe"/>
    <x v="0"/>
    <x v="6"/>
    <s v="kg"/>
    <n v="39451500000.000008"/>
    <s v="NestléMilk"/>
    <x v="0"/>
  </r>
  <r>
    <s v="Milk"/>
    <x v="41"/>
    <x v="3"/>
    <s v="Western Europe"/>
    <x v="0"/>
    <x v="6"/>
    <s v="kg"/>
    <n v="39451500000.000008"/>
    <s v="ArlaMilk"/>
    <x v="0"/>
  </r>
  <r>
    <s v="Milk"/>
    <x v="42"/>
    <x v="3"/>
    <s v="Western Europe"/>
    <x v="0"/>
    <x v="6"/>
    <s v="kg"/>
    <n v="31268966666.666672"/>
    <s v="FrieslandCampinaMilk"/>
    <x v="0"/>
  </r>
  <r>
    <s v="Milk"/>
    <x v="43"/>
    <x v="3"/>
    <s v="Western Europe"/>
    <x v="0"/>
    <x v="6"/>
    <s v="kg"/>
    <n v="2384624000.0000005"/>
    <s v="DanoneMilk"/>
    <x v="1"/>
  </r>
  <r>
    <s v="Milk"/>
    <x v="43"/>
    <x v="3"/>
    <s v="Eastern Europe"/>
    <x v="0"/>
    <x v="6"/>
    <s v="kg"/>
    <n v="1520498888.8888891"/>
    <s v="DanoneMilk"/>
    <x v="1"/>
  </r>
  <r>
    <s v="Milk"/>
    <x v="43"/>
    <x v="3"/>
    <s v="Russian Federation"/>
    <x v="0"/>
    <x v="6"/>
    <s v="kg"/>
    <n v="3774149222.2222223"/>
    <s v="DanoneMilk"/>
    <x v="1"/>
  </r>
  <r>
    <s v="Milk"/>
    <x v="43"/>
    <x v="3"/>
    <s v="North America"/>
    <x v="0"/>
    <x v="6"/>
    <s v="kg"/>
    <n v="4191157333.333334"/>
    <s v="DanoneMilk"/>
    <x v="1"/>
  </r>
  <r>
    <s v="Milk"/>
    <x v="43"/>
    <x v="3"/>
    <s v="Latin America and the Caribbean"/>
    <x v="0"/>
    <x v="6"/>
    <s v="kg"/>
    <n v="4603649111.1111116"/>
    <s v="DanoneMilk"/>
    <x v="1"/>
  </r>
  <r>
    <s v="Milk"/>
    <x v="43"/>
    <x v="3"/>
    <s v="Near East and North Africa"/>
    <x v="0"/>
    <x v="6"/>
    <s v="kg"/>
    <n v="2605422518.5185189"/>
    <s v="DanoneMilk"/>
    <x v="1"/>
  </r>
  <r>
    <s v="Milk"/>
    <x v="43"/>
    <x v="3"/>
    <s v="Sub-Saharan Africa"/>
    <x v="0"/>
    <x v="6"/>
    <s v="kg"/>
    <n v="3771911915.3086419"/>
    <s v="DanoneMilk"/>
    <x v="1"/>
  </r>
  <r>
    <s v="Milk"/>
    <x v="44"/>
    <x v="3"/>
    <s v="Western Europe"/>
    <x v="0"/>
    <x v="6"/>
    <s v="kg"/>
    <n v="3122258300.0735445"/>
    <s v="Danone-IFCNMilk"/>
    <x v="0"/>
  </r>
  <r>
    <s v="Milk"/>
    <x v="44"/>
    <x v="3"/>
    <s v="Eastern Europe"/>
    <x v="0"/>
    <x v="6"/>
    <s v="kg"/>
    <n v="1990833890.8297219"/>
    <s v="Danone-IFCNMilk"/>
    <x v="0"/>
  </r>
  <r>
    <s v="Milk"/>
    <x v="44"/>
    <x v="3"/>
    <s v="Russian Federation"/>
    <x v="0"/>
    <x v="6"/>
    <s v="kg"/>
    <n v="4941604519.1189251"/>
    <s v="Danone-IFCNMilk"/>
    <x v="0"/>
  </r>
  <r>
    <s v="Milk"/>
    <x v="44"/>
    <x v="3"/>
    <s v="North America"/>
    <x v="0"/>
    <x v="6"/>
    <s v="kg"/>
    <n v="5487605497.0989571"/>
    <s v="Danone-IFCNMilk"/>
    <x v="0"/>
  </r>
  <r>
    <s v="Milk"/>
    <x v="44"/>
    <x v="3"/>
    <s v="Latin America and the Caribbean"/>
    <x v="0"/>
    <x v="6"/>
    <s v="kg"/>
    <n v="6027693107.0864277"/>
    <s v="Danone-IFCNMilk"/>
    <x v="0"/>
  </r>
  <r>
    <s v="Milk"/>
    <x v="44"/>
    <x v="3"/>
    <s v="Near East and North Africa"/>
    <x v="0"/>
    <x v="6"/>
    <s v="kg"/>
    <n v="3411356290.8210955"/>
    <s v="Danone-IFCNMilk"/>
    <x v="0"/>
  </r>
  <r>
    <s v="Milk"/>
    <x v="44"/>
    <x v="3"/>
    <s v="Sub-Saharan Africa"/>
    <x v="0"/>
    <x v="6"/>
    <s v="kg"/>
    <n v="4938675147.4105377"/>
    <s v="Danone-IFCNMilk"/>
    <x v="0"/>
  </r>
  <r>
    <s v="Milk"/>
    <x v="45"/>
    <x v="3"/>
    <s v="Western Europe"/>
    <x v="0"/>
    <x v="6"/>
    <s v="kg"/>
    <n v="16072833333.333336"/>
    <s v="DMKMilk"/>
    <x v="1"/>
  </r>
  <r>
    <s v="Milk"/>
    <x v="46"/>
    <x v="3"/>
    <s v="North America"/>
    <x v="0"/>
    <x v="6"/>
    <s v="kg"/>
    <n v="31171555555.555557"/>
    <s v="SaputoMilk"/>
    <x v="0"/>
  </r>
  <r>
    <s v="Milk"/>
    <x v="47"/>
    <x v="3"/>
    <s v="North America"/>
    <x v="0"/>
    <x v="6"/>
    <s v="kg"/>
    <n v="18986311111.111115"/>
    <s v="AgropurMilk"/>
    <x v="0"/>
  </r>
  <r>
    <s v="Milk"/>
    <x v="48"/>
    <x v="3"/>
    <s v="East Asia and Southeast Asia"/>
    <x v="0"/>
    <x v="6"/>
    <s v="kg"/>
    <n v="59842892592.592598"/>
    <s v="China Mengniu DairyMilk"/>
    <x v="0"/>
  </r>
  <r>
    <s v="Milk"/>
    <x v="49"/>
    <x v="3"/>
    <s v="North America"/>
    <x v="0"/>
    <x v="6"/>
    <s v="kg"/>
    <n v="25504000000.000004"/>
    <s v="GlanbiaMilk"/>
    <x v="0"/>
  </r>
  <r>
    <s v="Milk"/>
    <x v="50"/>
    <x v="3"/>
    <s v="North America"/>
    <x v="0"/>
    <x v="6"/>
    <s v="kg"/>
    <n v="21820088888.888893"/>
    <s v="California DiariesMilk"/>
    <x v="0"/>
  </r>
  <r>
    <s v="Milk"/>
    <x v="51"/>
    <x v="3"/>
    <s v="East Asia and Southeast Asia"/>
    <x v="0"/>
    <x v="6"/>
    <s v="kg"/>
    <n v="61693703703.703712"/>
    <s v="Yili Milk"/>
    <x v="0"/>
  </r>
  <r>
    <s v="Milk"/>
    <x v="52"/>
    <x v="3"/>
    <s v="Western Europe"/>
    <x v="0"/>
    <x v="6"/>
    <s v="kg"/>
    <n v="19579633333.333336"/>
    <s v="MüllerMilk"/>
    <x v="0"/>
  </r>
  <r>
    <s v="Milk"/>
    <x v="53"/>
    <x v="3"/>
    <s v="South Asia"/>
    <x v="0"/>
    <x v="6"/>
    <s v="kg"/>
    <n v="61492977777.777779"/>
    <s v="AmulMilk"/>
    <x v="0"/>
  </r>
  <r>
    <s v="Milk"/>
    <x v="37"/>
    <x v="3"/>
    <s v="Oceania"/>
    <x v="0"/>
    <x v="7"/>
    <s v="kg"/>
    <n v="8272000000"/>
    <s v="FonterraMilk"/>
    <x v="0"/>
  </r>
  <r>
    <s v="Milk"/>
    <x v="38"/>
    <x v="3"/>
    <s v="North America"/>
    <x v="0"/>
    <x v="7"/>
    <s v="kg"/>
    <n v="12177000000"/>
    <s v="Dairy Farmers of AmericaMilk"/>
    <x v="0"/>
  </r>
  <r>
    <s v="Milk"/>
    <x v="39"/>
    <x v="3"/>
    <s v="Western Europe"/>
    <x v="0"/>
    <x v="7"/>
    <s v="kg"/>
    <n v="10396000000"/>
    <s v="LactalisMilk"/>
    <x v="0"/>
  </r>
  <r>
    <s v="Milk"/>
    <x v="40"/>
    <x v="3"/>
    <s v="Western Europe"/>
    <x v="0"/>
    <x v="7"/>
    <s v="kg"/>
    <n v="6210000000"/>
    <s v="NestléMilk"/>
    <x v="0"/>
  </r>
  <r>
    <s v="Milk"/>
    <x v="41"/>
    <x v="3"/>
    <s v="Western Europe"/>
    <x v="0"/>
    <x v="7"/>
    <s v="kg"/>
    <n v="6210000000"/>
    <s v="ArlaMilk"/>
    <x v="0"/>
  </r>
  <r>
    <s v="Milk"/>
    <x v="42"/>
    <x v="3"/>
    <s v="Western Europe"/>
    <x v="0"/>
    <x v="7"/>
    <s v="kg"/>
    <n v="4922000000"/>
    <s v="FrieslandCampinaMilk"/>
    <x v="0"/>
  </r>
  <r>
    <s v="Milk"/>
    <x v="43"/>
    <x v="3"/>
    <s v="Western Europe"/>
    <x v="0"/>
    <x v="7"/>
    <s v="kg"/>
    <n v="375360000"/>
    <s v="DanoneMilk"/>
    <x v="1"/>
  </r>
  <r>
    <s v="Milk"/>
    <x v="43"/>
    <x v="3"/>
    <s v="Eastern Europe"/>
    <x v="0"/>
    <x v="7"/>
    <s v="kg"/>
    <n v="234600000"/>
    <s v="DanoneMilk"/>
    <x v="1"/>
  </r>
  <r>
    <s v="Milk"/>
    <x v="43"/>
    <x v="3"/>
    <s v="Russian Federation"/>
    <x v="0"/>
    <x v="7"/>
    <s v="kg"/>
    <n v="891480000"/>
    <s v="DanoneMilk"/>
    <x v="1"/>
  </r>
  <r>
    <s v="Milk"/>
    <x v="43"/>
    <x v="3"/>
    <s v="North America"/>
    <x v="0"/>
    <x v="7"/>
    <s v="kg"/>
    <n v="606390000"/>
    <s v="DanoneMilk"/>
    <x v="1"/>
  </r>
  <r>
    <s v="Milk"/>
    <x v="43"/>
    <x v="3"/>
    <s v="Latin America and the Caribbean"/>
    <x v="0"/>
    <x v="7"/>
    <s v="kg"/>
    <n v="1082730000"/>
    <s v="DanoneMilk"/>
    <x v="1"/>
  </r>
  <r>
    <s v="Milk"/>
    <x v="43"/>
    <x v="3"/>
    <s v="Near East and North Africa"/>
    <x v="0"/>
    <x v="7"/>
    <s v="kg"/>
    <n v="123420000.00000003"/>
    <s v="DanoneMilk"/>
    <x v="1"/>
  </r>
  <r>
    <s v="Milk"/>
    <x v="43"/>
    <x v="3"/>
    <s v="Sub-Saharan Africa"/>
    <x v="0"/>
    <x v="7"/>
    <s v="kg"/>
    <n v="295978833.33333337"/>
    <s v="DanoneMilk"/>
    <x v="1"/>
  </r>
  <r>
    <s v="Milk"/>
    <x v="44"/>
    <x v="3"/>
    <s v="Western Europe"/>
    <x v="0"/>
    <x v="7"/>
    <s v="kg"/>
    <n v="491469881.84116465"/>
    <s v="Danone-IFCNMilk"/>
    <x v="0"/>
  </r>
  <r>
    <s v="Milk"/>
    <x v="44"/>
    <x v="3"/>
    <s v="Eastern Europe"/>
    <x v="0"/>
    <x v="7"/>
    <s v="kg"/>
    <n v="307168676.15072787"/>
    <s v="Danone-IFCNMilk"/>
    <x v="0"/>
  </r>
  <r>
    <s v="Milk"/>
    <x v="44"/>
    <x v="3"/>
    <s v="Russian Federation"/>
    <x v="0"/>
    <x v="7"/>
    <s v="kg"/>
    <n v="1167240969.3727665"/>
    <s v="Danone-IFCNMilk"/>
    <x v="0"/>
  </r>
  <r>
    <s v="Milk"/>
    <x v="44"/>
    <x v="3"/>
    <s v="North America"/>
    <x v="0"/>
    <x v="7"/>
    <s v="kg"/>
    <n v="793964252.05046844"/>
    <s v="Danone-IFCNMilk"/>
    <x v="0"/>
  </r>
  <r>
    <s v="Milk"/>
    <x v="44"/>
    <x v="3"/>
    <s v="Latin America and the Caribbean"/>
    <x v="0"/>
    <x v="7"/>
    <s v="kg"/>
    <n v="1417650216.2347727"/>
    <s v="Danone-IFCNMilk"/>
    <x v="0"/>
  </r>
  <r>
    <s v="Milk"/>
    <x v="44"/>
    <x v="3"/>
    <s v="Near East and North Africa"/>
    <x v="0"/>
    <x v="7"/>
    <s v="kg"/>
    <n v="161597433.97494823"/>
    <s v="Danone-IFCNMilk"/>
    <x v="0"/>
  </r>
  <r>
    <s v="Milk"/>
    <x v="44"/>
    <x v="3"/>
    <s v="Sub-Saharan Africa"/>
    <x v="0"/>
    <x v="7"/>
    <s v="kg"/>
    <n v="387533786.88677299"/>
    <s v="Danone-IFCNMilk"/>
    <x v="0"/>
  </r>
  <r>
    <s v="Milk"/>
    <x v="45"/>
    <x v="3"/>
    <s v="Western Europe"/>
    <x v="0"/>
    <x v="7"/>
    <s v="kg"/>
    <n v="2530000000"/>
    <s v="DMKMilk"/>
    <x v="1"/>
  </r>
  <r>
    <s v="Milk"/>
    <x v="46"/>
    <x v="3"/>
    <s v="North America"/>
    <x v="0"/>
    <x v="7"/>
    <s v="kg"/>
    <n v="4510000000"/>
    <s v="SaputoMilk"/>
    <x v="0"/>
  </r>
  <r>
    <s v="Milk"/>
    <x v="47"/>
    <x v="3"/>
    <s v="North America"/>
    <x v="0"/>
    <x v="7"/>
    <s v="kg"/>
    <n v="2747000000"/>
    <s v="AgropurMilk"/>
    <x v="0"/>
  </r>
  <r>
    <s v="Milk"/>
    <x v="48"/>
    <x v="3"/>
    <s v="East Asia and Southeast Asia"/>
    <x v="0"/>
    <x v="7"/>
    <s v="kg"/>
    <n v="5723000000"/>
    <s v="China Mengniu DairyMilk"/>
    <x v="0"/>
  </r>
  <r>
    <s v="Milk"/>
    <x v="49"/>
    <x v="3"/>
    <s v="North America"/>
    <x v="0"/>
    <x v="7"/>
    <s v="kg"/>
    <n v="3690000000"/>
    <s v="GlanbiaMilk"/>
    <x v="0"/>
  </r>
  <r>
    <s v="Milk"/>
    <x v="50"/>
    <x v="3"/>
    <s v="North America"/>
    <x v="0"/>
    <x v="7"/>
    <s v="kg"/>
    <n v="3157000000"/>
    <s v="California DiariesMilk"/>
    <x v="0"/>
  </r>
  <r>
    <s v="Milk"/>
    <x v="51"/>
    <x v="3"/>
    <s v="East Asia and Southeast Asia"/>
    <x v="0"/>
    <x v="7"/>
    <s v="kg"/>
    <n v="5900000000"/>
    <s v="Yili Milk"/>
    <x v="0"/>
  </r>
  <r>
    <s v="Milk"/>
    <x v="52"/>
    <x v="3"/>
    <s v="Western Europe"/>
    <x v="0"/>
    <x v="7"/>
    <s v="kg"/>
    <n v="3082000000"/>
    <s v="MüllerMilk"/>
    <x v="0"/>
  </r>
  <r>
    <s v="Milk"/>
    <x v="53"/>
    <x v="3"/>
    <s v="South Asia"/>
    <x v="0"/>
    <x v="7"/>
    <s v="kg"/>
    <n v="4416000000"/>
    <s v="AmulMilk"/>
    <x v="0"/>
  </r>
  <r>
    <s v="Milk"/>
    <x v="37"/>
    <x v="3"/>
    <s v="Oceania"/>
    <x v="0"/>
    <x v="8"/>
    <s v="kg"/>
    <n v="2112000000"/>
    <s v="FonterraMilk"/>
    <x v="0"/>
  </r>
  <r>
    <s v="Milk"/>
    <x v="38"/>
    <x v="3"/>
    <s v="North America"/>
    <x v="0"/>
    <x v="8"/>
    <s v="kg"/>
    <n v="5940000000"/>
    <s v="Dairy Farmers of AmericaMilk"/>
    <x v="0"/>
  </r>
  <r>
    <s v="Milk"/>
    <x v="39"/>
    <x v="3"/>
    <s v="Western Europe"/>
    <x v="0"/>
    <x v="8"/>
    <s v="kg"/>
    <n v="7458000000"/>
    <s v="LactalisMilk"/>
    <x v="0"/>
  </r>
  <r>
    <s v="Milk"/>
    <x v="40"/>
    <x v="3"/>
    <s v="Western Europe"/>
    <x v="0"/>
    <x v="8"/>
    <s v="kg"/>
    <n v="4455000000"/>
    <s v="NestléMilk"/>
    <x v="0"/>
  </r>
  <r>
    <s v="Milk"/>
    <x v="41"/>
    <x v="3"/>
    <s v="Western Europe"/>
    <x v="0"/>
    <x v="8"/>
    <s v="kg"/>
    <n v="4455000000"/>
    <s v="ArlaMilk"/>
    <x v="0"/>
  </r>
  <r>
    <s v="Milk"/>
    <x v="42"/>
    <x v="3"/>
    <s v="Western Europe"/>
    <x v="0"/>
    <x v="8"/>
    <s v="kg"/>
    <n v="3531000000"/>
    <s v="FrieslandCampinaMilk"/>
    <x v="0"/>
  </r>
  <r>
    <s v="Milk"/>
    <x v="43"/>
    <x v="3"/>
    <s v="Western Europe"/>
    <x v="0"/>
    <x v="8"/>
    <s v="kg"/>
    <n v="269280000"/>
    <s v="DanoneMilk"/>
    <x v="1"/>
  </r>
  <r>
    <s v="Milk"/>
    <x v="43"/>
    <x v="3"/>
    <s v="Eastern Europe"/>
    <x v="0"/>
    <x v="8"/>
    <s v="kg"/>
    <n v="183600000"/>
    <s v="DanoneMilk"/>
    <x v="1"/>
  </r>
  <r>
    <s v="Milk"/>
    <x v="43"/>
    <x v="3"/>
    <s v="Russian Federation"/>
    <x v="0"/>
    <x v="8"/>
    <s v="kg"/>
    <n v="480930000"/>
    <s v="DanoneMilk"/>
    <x v="1"/>
  </r>
  <r>
    <s v="Milk"/>
    <x v="43"/>
    <x v="3"/>
    <s v="North America"/>
    <x v="0"/>
    <x v="8"/>
    <s v="kg"/>
    <n v="295800000"/>
    <s v="DanoneMilk"/>
    <x v="1"/>
  </r>
  <r>
    <s v="Milk"/>
    <x v="43"/>
    <x v="3"/>
    <s v="Latin America and the Caribbean"/>
    <x v="0"/>
    <x v="8"/>
    <s v="kg"/>
    <n v="291720000"/>
    <s v="DanoneMilk"/>
    <x v="1"/>
  </r>
  <r>
    <s v="Milk"/>
    <x v="43"/>
    <x v="3"/>
    <s v="Near East and North Africa"/>
    <x v="0"/>
    <x v="8"/>
    <s v="kg"/>
    <n v="149600000.00000003"/>
    <s v="DanoneMilk"/>
    <x v="1"/>
  </r>
  <r>
    <s v="Milk"/>
    <x v="43"/>
    <x v="3"/>
    <s v="Sub-Saharan Africa"/>
    <x v="0"/>
    <x v="8"/>
    <s v="kg"/>
    <n v="255154166.66666663"/>
    <s v="DanoneMilk"/>
    <x v="1"/>
  </r>
  <r>
    <s v="Milk"/>
    <x v="44"/>
    <x v="3"/>
    <s v="Western Europe"/>
    <x v="0"/>
    <x v="8"/>
    <s v="kg"/>
    <n v="352576219.58170509"/>
    <s v="Danone-IFCNMilk"/>
    <x v="0"/>
  </r>
  <r>
    <s v="Milk"/>
    <x v="44"/>
    <x v="3"/>
    <s v="Eastern Europe"/>
    <x v="0"/>
    <x v="8"/>
    <s v="kg"/>
    <n v="240392876.98752615"/>
    <s v="Danone-IFCNMilk"/>
    <x v="0"/>
  </r>
  <r>
    <s v="Milk"/>
    <x v="44"/>
    <x v="3"/>
    <s v="Russian Federation"/>
    <x v="0"/>
    <x v="8"/>
    <s v="kg"/>
    <n v="629695786.10899234"/>
    <s v="Danone-IFCNMilk"/>
    <x v="0"/>
  </r>
  <r>
    <s v="Milk"/>
    <x v="44"/>
    <x v="3"/>
    <s v="North America"/>
    <x v="0"/>
    <x v="8"/>
    <s v="kg"/>
    <n v="387299635.14656997"/>
    <s v="Danone-IFCNMilk"/>
    <x v="0"/>
  </r>
  <r>
    <s v="Milk"/>
    <x v="44"/>
    <x v="3"/>
    <s v="Latin America and the Caribbean"/>
    <x v="0"/>
    <x v="8"/>
    <s v="kg"/>
    <n v="381957571.21351391"/>
    <s v="Danone-IFCNMilk"/>
    <x v="0"/>
  </r>
  <r>
    <s v="Milk"/>
    <x v="44"/>
    <x v="3"/>
    <s v="Near East and North Africa"/>
    <x v="0"/>
    <x v="8"/>
    <s v="kg"/>
    <n v="195875677.54539177"/>
    <s v="Danone-IFCNMilk"/>
    <x v="0"/>
  </r>
  <r>
    <s v="Milk"/>
    <x v="44"/>
    <x v="3"/>
    <s v="Sub-Saharan Africa"/>
    <x v="0"/>
    <x v="8"/>
    <s v="kg"/>
    <n v="334080850.76445943"/>
    <s v="Danone-IFCNMilk"/>
    <x v="0"/>
  </r>
  <r>
    <s v="Milk"/>
    <x v="45"/>
    <x v="3"/>
    <s v="Western Europe"/>
    <x v="0"/>
    <x v="8"/>
    <s v="kg"/>
    <n v="1815000000"/>
    <s v="DMKMilk"/>
    <x v="1"/>
  </r>
  <r>
    <s v="Milk"/>
    <x v="46"/>
    <x v="3"/>
    <s v="North America"/>
    <x v="0"/>
    <x v="8"/>
    <s v="kg"/>
    <n v="2200000000"/>
    <s v="SaputoMilk"/>
    <x v="0"/>
  </r>
  <r>
    <s v="Milk"/>
    <x v="47"/>
    <x v="3"/>
    <s v="North America"/>
    <x v="0"/>
    <x v="8"/>
    <s v="kg"/>
    <n v="1340000000"/>
    <s v="AgropurMilk"/>
    <x v="0"/>
  </r>
  <r>
    <s v="Milk"/>
    <x v="48"/>
    <x v="3"/>
    <s v="East Asia and Southeast Asia"/>
    <x v="0"/>
    <x v="8"/>
    <s v="kg"/>
    <n v="3783000000"/>
    <s v="China Mengniu DairyMilk"/>
    <x v="0"/>
  </r>
  <r>
    <s v="Milk"/>
    <x v="49"/>
    <x v="3"/>
    <s v="North America"/>
    <x v="0"/>
    <x v="8"/>
    <s v="kg"/>
    <n v="1800000000"/>
    <s v="GlanbiaMilk"/>
    <x v="0"/>
  </r>
  <r>
    <s v="Milk"/>
    <x v="50"/>
    <x v="3"/>
    <s v="North America"/>
    <x v="0"/>
    <x v="8"/>
    <s v="kg"/>
    <n v="1540000000"/>
    <s v="California DiariesMilk"/>
    <x v="0"/>
  </r>
  <r>
    <s v="Milk"/>
    <x v="51"/>
    <x v="3"/>
    <s v="East Asia and Southeast Asia"/>
    <x v="0"/>
    <x v="8"/>
    <s v="kg"/>
    <n v="3900000000"/>
    <s v="Yili Milk"/>
    <x v="0"/>
  </r>
  <r>
    <s v="Milk"/>
    <x v="52"/>
    <x v="3"/>
    <s v="Western Europe"/>
    <x v="0"/>
    <x v="8"/>
    <s v="kg"/>
    <n v="2211000000"/>
    <s v="MüllerMilk"/>
    <x v="0"/>
  </r>
  <r>
    <s v="Milk"/>
    <x v="53"/>
    <x v="3"/>
    <s v="South Asia"/>
    <x v="0"/>
    <x v="8"/>
    <s v="kg"/>
    <n v="4896000000"/>
    <s v="AmulMilk"/>
    <x v="0"/>
  </r>
  <r>
    <s v="Milk"/>
    <x v="37"/>
    <x v="3"/>
    <s v="Oceania"/>
    <x v="0"/>
    <x v="9"/>
    <s v="kg"/>
    <n v="1056000000"/>
    <s v="FonterraMilk"/>
    <x v="0"/>
  </r>
  <r>
    <s v="Milk"/>
    <x v="38"/>
    <x v="3"/>
    <s v="North America"/>
    <x v="0"/>
    <x v="9"/>
    <s v="kg"/>
    <n v="1336500000"/>
    <s v="Dairy Farmers of AmericaMilk"/>
    <x v="0"/>
  </r>
  <r>
    <s v="Milk"/>
    <x v="39"/>
    <x v="3"/>
    <s v="Western Europe"/>
    <x v="0"/>
    <x v="9"/>
    <s v="kg"/>
    <n v="2147000000"/>
    <s v="LactalisMilk"/>
    <x v="0"/>
  </r>
  <r>
    <s v="Milk"/>
    <x v="40"/>
    <x v="3"/>
    <s v="Western Europe"/>
    <x v="0"/>
    <x v="9"/>
    <s v="kg"/>
    <n v="1282500000"/>
    <s v="NestléMilk"/>
    <x v="0"/>
  </r>
  <r>
    <s v="Milk"/>
    <x v="41"/>
    <x v="3"/>
    <s v="Western Europe"/>
    <x v="0"/>
    <x v="9"/>
    <s v="kg"/>
    <n v="1282500000"/>
    <s v="ArlaMilk"/>
    <x v="0"/>
  </r>
  <r>
    <s v="Milk"/>
    <x v="42"/>
    <x v="3"/>
    <s v="Western Europe"/>
    <x v="0"/>
    <x v="9"/>
    <s v="kg"/>
    <n v="1016500000"/>
    <s v="FrieslandCampinaMilk"/>
    <x v="0"/>
  </r>
  <r>
    <s v="Milk"/>
    <x v="43"/>
    <x v="3"/>
    <s v="Western Europe"/>
    <x v="0"/>
    <x v="9"/>
    <s v="kg"/>
    <n v="77520000"/>
    <s v="DanoneMilk"/>
    <x v="1"/>
  </r>
  <r>
    <s v="Milk"/>
    <x v="43"/>
    <x v="3"/>
    <s v="Eastern Europe"/>
    <x v="0"/>
    <x v="9"/>
    <s v="kg"/>
    <n v="53550000"/>
    <s v="DanoneMilk"/>
    <x v="1"/>
  </r>
  <r>
    <s v="Milk"/>
    <x v="43"/>
    <x v="3"/>
    <s v="Russian Federation"/>
    <x v="0"/>
    <x v="9"/>
    <s v="kg"/>
    <n v="123165000"/>
    <s v="DanoneMilk"/>
    <x v="1"/>
  </r>
  <r>
    <s v="Milk"/>
    <x v="43"/>
    <x v="3"/>
    <s v="North America"/>
    <x v="0"/>
    <x v="9"/>
    <s v="kg"/>
    <n v="66555000"/>
    <s v="DanoneMilk"/>
    <x v="1"/>
  </r>
  <r>
    <s v="Milk"/>
    <x v="43"/>
    <x v="3"/>
    <s v="Latin America and the Caribbean"/>
    <x v="0"/>
    <x v="9"/>
    <s v="kg"/>
    <n v="95370000"/>
    <s v="DanoneMilk"/>
    <x v="1"/>
  </r>
  <r>
    <s v="Milk"/>
    <x v="43"/>
    <x v="3"/>
    <s v="Near East and North Africa"/>
    <x v="0"/>
    <x v="9"/>
    <s v="kg"/>
    <n v="41140000.000000007"/>
    <s v="DanoneMilk"/>
    <x v="1"/>
  </r>
  <r>
    <s v="Milk"/>
    <x v="43"/>
    <x v="3"/>
    <s v="Sub-Saharan Africa"/>
    <x v="0"/>
    <x v="9"/>
    <s v="kg"/>
    <n v="70422549.999999985"/>
    <s v="DanoneMilk"/>
    <x v="1"/>
  </r>
  <r>
    <s v="Milk"/>
    <x v="44"/>
    <x v="3"/>
    <s v="Western Europe"/>
    <x v="0"/>
    <x v="9"/>
    <s v="kg"/>
    <n v="101499214.72806661"/>
    <s v="Danone-IFCNMilk"/>
    <x v="0"/>
  </r>
  <r>
    <s v="Milk"/>
    <x v="44"/>
    <x v="3"/>
    <s v="Eastern Europe"/>
    <x v="0"/>
    <x v="9"/>
    <s v="kg"/>
    <n v="70114589.121361792"/>
    <s v="Danone-IFCNMilk"/>
    <x v="0"/>
  </r>
  <r>
    <s v="Milk"/>
    <x v="44"/>
    <x v="3"/>
    <s v="Russian Federation"/>
    <x v="0"/>
    <x v="9"/>
    <s v="kg"/>
    <n v="161263554.97913218"/>
    <s v="Danone-IFCNMilk"/>
    <x v="0"/>
  </r>
  <r>
    <s v="Milk"/>
    <x v="44"/>
    <x v="3"/>
    <s v="North America"/>
    <x v="0"/>
    <x v="9"/>
    <s v="kg"/>
    <n v="87142417.907978237"/>
    <s v="Danone-IFCNMilk"/>
    <x v="0"/>
  </r>
  <r>
    <s v="Milk"/>
    <x v="44"/>
    <x v="3"/>
    <s v="Latin America and the Caribbean"/>
    <x v="0"/>
    <x v="9"/>
    <s v="kg"/>
    <n v="124870744.43518725"/>
    <s v="Danone-IFCNMilk"/>
    <x v="0"/>
  </r>
  <r>
    <s v="Milk"/>
    <x v="44"/>
    <x v="3"/>
    <s v="Near East and North Africa"/>
    <x v="0"/>
    <x v="9"/>
    <s v="kg"/>
    <n v="53865811.32498274"/>
    <s v="Danone-IFCNMilk"/>
    <x v="0"/>
  </r>
  <r>
    <s v="Milk"/>
    <x v="44"/>
    <x v="3"/>
    <s v="Sub-Saharan Africa"/>
    <x v="0"/>
    <x v="9"/>
    <s v="kg"/>
    <n v="92206314.810990795"/>
    <s v="Danone-IFCNMilk"/>
    <x v="0"/>
  </r>
  <r>
    <s v="Milk"/>
    <x v="45"/>
    <x v="3"/>
    <s v="Western Europe"/>
    <x v="0"/>
    <x v="9"/>
    <s v="kg"/>
    <n v="522500000"/>
    <s v="DMKMilk"/>
    <x v="1"/>
  </r>
  <r>
    <s v="Milk"/>
    <x v="46"/>
    <x v="3"/>
    <s v="North America"/>
    <x v="0"/>
    <x v="9"/>
    <s v="kg"/>
    <n v="495000000"/>
    <s v="SaputoMilk"/>
    <x v="0"/>
  </r>
  <r>
    <s v="Milk"/>
    <x v="47"/>
    <x v="3"/>
    <s v="North America"/>
    <x v="0"/>
    <x v="9"/>
    <s v="kg"/>
    <n v="301500000"/>
    <s v="AgropurMilk"/>
    <x v="0"/>
  </r>
  <r>
    <s v="Milk"/>
    <x v="48"/>
    <x v="3"/>
    <s v="East Asia and Southeast Asia"/>
    <x v="0"/>
    <x v="9"/>
    <s v="kg"/>
    <n v="1212500000"/>
    <s v="China Mengniu DairyMilk"/>
    <x v="0"/>
  </r>
  <r>
    <s v="Milk"/>
    <x v="49"/>
    <x v="3"/>
    <s v="North America"/>
    <x v="0"/>
    <x v="9"/>
    <s v="kg"/>
    <n v="405000000"/>
    <s v="GlanbiaMilk"/>
    <x v="0"/>
  </r>
  <r>
    <s v="Milk"/>
    <x v="50"/>
    <x v="3"/>
    <s v="North America"/>
    <x v="0"/>
    <x v="9"/>
    <s v="kg"/>
    <n v="346500000"/>
    <s v="California DiariesMilk"/>
    <x v="0"/>
  </r>
  <r>
    <s v="Milk"/>
    <x v="51"/>
    <x v="3"/>
    <s v="East Asia and Southeast Asia"/>
    <x v="0"/>
    <x v="9"/>
    <s v="kg"/>
    <n v="1250000000"/>
    <s v="Yili Milk"/>
    <x v="0"/>
  </r>
  <r>
    <s v="Milk"/>
    <x v="52"/>
    <x v="3"/>
    <s v="Western Europe"/>
    <x v="0"/>
    <x v="9"/>
    <s v="kg"/>
    <n v="636500000"/>
    <s v="MüllerMilk"/>
    <x v="0"/>
  </r>
  <r>
    <s v="Milk"/>
    <x v="53"/>
    <x v="3"/>
    <s v="South Asia"/>
    <x v="0"/>
    <x v="9"/>
    <s v="kg"/>
    <n v="1728000000"/>
    <s v="AmulMilk"/>
    <x v="0"/>
  </r>
  <r>
    <s v="Milk"/>
    <x v="37"/>
    <x v="3"/>
    <s v="Oceania"/>
    <x v="0"/>
    <x v="10"/>
    <s v="kg"/>
    <n v="1056000000"/>
    <s v="FonterraMilk"/>
    <x v="0"/>
  </r>
  <r>
    <s v="Milk"/>
    <x v="38"/>
    <x v="3"/>
    <s v="North America"/>
    <x v="0"/>
    <x v="10"/>
    <s v="kg"/>
    <n v="1336500000"/>
    <s v="Dairy Farmers of AmericaMilk"/>
    <x v="0"/>
  </r>
  <r>
    <s v="Milk"/>
    <x v="39"/>
    <x v="3"/>
    <s v="Western Europe"/>
    <x v="0"/>
    <x v="10"/>
    <s v="kg"/>
    <n v="2147000000"/>
    <s v="LactalisMilk"/>
    <x v="0"/>
  </r>
  <r>
    <s v="Milk"/>
    <x v="40"/>
    <x v="3"/>
    <s v="Western Europe"/>
    <x v="0"/>
    <x v="10"/>
    <s v="kg"/>
    <n v="1282500000"/>
    <s v="NestléMilk"/>
    <x v="0"/>
  </r>
  <r>
    <s v="Milk"/>
    <x v="41"/>
    <x v="3"/>
    <s v="Western Europe"/>
    <x v="0"/>
    <x v="10"/>
    <s v="kg"/>
    <n v="1282500000"/>
    <s v="ArlaMilk"/>
    <x v="0"/>
  </r>
  <r>
    <s v="Milk"/>
    <x v="42"/>
    <x v="3"/>
    <s v="Western Europe"/>
    <x v="0"/>
    <x v="10"/>
    <s v="kg"/>
    <n v="1016500000"/>
    <s v="FrieslandCampinaMilk"/>
    <x v="0"/>
  </r>
  <r>
    <s v="Milk"/>
    <x v="43"/>
    <x v="3"/>
    <s v="Western Europe"/>
    <x v="0"/>
    <x v="10"/>
    <s v="kg"/>
    <n v="77520000"/>
    <s v="DanoneMilk"/>
    <x v="1"/>
  </r>
  <r>
    <s v="Milk"/>
    <x v="43"/>
    <x v="3"/>
    <s v="Eastern Europe"/>
    <x v="0"/>
    <x v="10"/>
    <s v="kg"/>
    <n v="53550000"/>
    <s v="DanoneMilk"/>
    <x v="1"/>
  </r>
  <r>
    <s v="Milk"/>
    <x v="43"/>
    <x v="3"/>
    <s v="Russian Federation"/>
    <x v="0"/>
    <x v="10"/>
    <s v="kg"/>
    <n v="123165000"/>
    <s v="DanoneMilk"/>
    <x v="1"/>
  </r>
  <r>
    <s v="Milk"/>
    <x v="43"/>
    <x v="3"/>
    <s v="North America"/>
    <x v="0"/>
    <x v="10"/>
    <s v="kg"/>
    <n v="66555000"/>
    <s v="DanoneMilk"/>
    <x v="1"/>
  </r>
  <r>
    <s v="Milk"/>
    <x v="43"/>
    <x v="3"/>
    <s v="Latin America and the Caribbean"/>
    <x v="0"/>
    <x v="10"/>
    <s v="kg"/>
    <n v="95370000"/>
    <s v="DanoneMilk"/>
    <x v="1"/>
  </r>
  <r>
    <s v="Milk"/>
    <x v="43"/>
    <x v="3"/>
    <s v="Near East and North Africa"/>
    <x v="0"/>
    <x v="10"/>
    <s v="kg"/>
    <n v="41140000.000000007"/>
    <s v="DanoneMilk"/>
    <x v="1"/>
  </r>
  <r>
    <s v="Milk"/>
    <x v="43"/>
    <x v="3"/>
    <s v="Sub-Saharan Africa"/>
    <x v="0"/>
    <x v="10"/>
    <s v="kg"/>
    <n v="70422549.999999985"/>
    <s v="DanoneMilk"/>
    <x v="1"/>
  </r>
  <r>
    <s v="Milk"/>
    <x v="44"/>
    <x v="3"/>
    <s v="Western Europe"/>
    <x v="0"/>
    <x v="10"/>
    <s v="kg"/>
    <n v="101499214.72806661"/>
    <s v="Danone-IFCNMilk"/>
    <x v="0"/>
  </r>
  <r>
    <s v="Milk"/>
    <x v="44"/>
    <x v="3"/>
    <s v="Eastern Europe"/>
    <x v="0"/>
    <x v="10"/>
    <s v="kg"/>
    <n v="70114589.121361792"/>
    <s v="Danone-IFCNMilk"/>
    <x v="0"/>
  </r>
  <r>
    <s v="Milk"/>
    <x v="44"/>
    <x v="3"/>
    <s v="Russian Federation"/>
    <x v="0"/>
    <x v="10"/>
    <s v="kg"/>
    <n v="161263554.97913218"/>
    <s v="Danone-IFCNMilk"/>
    <x v="0"/>
  </r>
  <r>
    <s v="Milk"/>
    <x v="44"/>
    <x v="3"/>
    <s v="North America"/>
    <x v="0"/>
    <x v="10"/>
    <s v="kg"/>
    <n v="87142417.907978237"/>
    <s v="Danone-IFCNMilk"/>
    <x v="0"/>
  </r>
  <r>
    <s v="Milk"/>
    <x v="44"/>
    <x v="3"/>
    <s v="Latin America and the Caribbean"/>
    <x v="0"/>
    <x v="10"/>
    <s v="kg"/>
    <n v="124870744.43518725"/>
    <s v="Danone-IFCNMilk"/>
    <x v="0"/>
  </r>
  <r>
    <s v="Milk"/>
    <x v="44"/>
    <x v="3"/>
    <s v="Near East and North Africa"/>
    <x v="0"/>
    <x v="10"/>
    <s v="kg"/>
    <n v="53865811.32498274"/>
    <s v="Danone-IFCNMilk"/>
    <x v="0"/>
  </r>
  <r>
    <s v="Milk"/>
    <x v="44"/>
    <x v="3"/>
    <s v="Sub-Saharan Africa"/>
    <x v="0"/>
    <x v="10"/>
    <s v="kg"/>
    <n v="92206314.810990795"/>
    <s v="Danone-IFCNMilk"/>
    <x v="0"/>
  </r>
  <r>
    <s v="Milk"/>
    <x v="45"/>
    <x v="3"/>
    <s v="Western Europe"/>
    <x v="0"/>
    <x v="10"/>
    <s v="kg"/>
    <n v="522500000"/>
    <s v="DMKMilk"/>
    <x v="1"/>
  </r>
  <r>
    <s v="Milk"/>
    <x v="46"/>
    <x v="3"/>
    <s v="North America"/>
    <x v="0"/>
    <x v="10"/>
    <s v="kg"/>
    <n v="495000000"/>
    <s v="SaputoMilk"/>
    <x v="0"/>
  </r>
  <r>
    <s v="Milk"/>
    <x v="47"/>
    <x v="3"/>
    <s v="North America"/>
    <x v="0"/>
    <x v="10"/>
    <s v="kg"/>
    <n v="301500000"/>
    <s v="AgropurMilk"/>
    <x v="0"/>
  </r>
  <r>
    <s v="Milk"/>
    <x v="48"/>
    <x v="3"/>
    <s v="East Asia and Southeast Asia"/>
    <x v="0"/>
    <x v="10"/>
    <s v="kg"/>
    <n v="1212500000"/>
    <s v="China Mengniu DairyMilk"/>
    <x v="0"/>
  </r>
  <r>
    <s v="Milk"/>
    <x v="49"/>
    <x v="3"/>
    <s v="North America"/>
    <x v="0"/>
    <x v="10"/>
    <s v="kg"/>
    <n v="405000000"/>
    <s v="GlanbiaMilk"/>
    <x v="0"/>
  </r>
  <r>
    <s v="Milk"/>
    <x v="50"/>
    <x v="3"/>
    <s v="North America"/>
    <x v="0"/>
    <x v="10"/>
    <s v="kg"/>
    <n v="346500000"/>
    <s v="California DiariesMilk"/>
    <x v="0"/>
  </r>
  <r>
    <s v="Milk"/>
    <x v="51"/>
    <x v="3"/>
    <s v="East Asia and Southeast Asia"/>
    <x v="0"/>
    <x v="10"/>
    <s v="kg"/>
    <n v="1250000000"/>
    <s v="Yili Milk"/>
    <x v="0"/>
  </r>
  <r>
    <s v="Milk"/>
    <x v="52"/>
    <x v="3"/>
    <s v="Western Europe"/>
    <x v="0"/>
    <x v="10"/>
    <s v="kg"/>
    <n v="636500000"/>
    <s v="MüllerMilk"/>
    <x v="0"/>
  </r>
  <r>
    <s v="Milk"/>
    <x v="53"/>
    <x v="3"/>
    <s v="South Asia"/>
    <x v="0"/>
    <x v="10"/>
    <s v="kg"/>
    <n v="1728000000"/>
    <s v="AmulMilk"/>
    <x v="0"/>
  </r>
  <r>
    <s v="Milk"/>
    <x v="37"/>
    <x v="3"/>
    <s v="Oceania"/>
    <x v="0"/>
    <x v="11"/>
    <s v="kg"/>
    <n v="1760000000"/>
    <s v="FonterraMilk"/>
    <x v="0"/>
  </r>
  <r>
    <s v="Milk"/>
    <x v="38"/>
    <x v="3"/>
    <s v="North America"/>
    <x v="0"/>
    <x v="11"/>
    <s v="kg"/>
    <n v="3564000000"/>
    <s v="Dairy Farmers of AmericaMilk"/>
    <x v="0"/>
  </r>
  <r>
    <s v="Milk"/>
    <x v="39"/>
    <x v="3"/>
    <s v="Western Europe"/>
    <x v="0"/>
    <x v="11"/>
    <s v="kg"/>
    <n v="2712000000"/>
    <s v="LactalisMilk"/>
    <x v="0"/>
  </r>
  <r>
    <s v="Milk"/>
    <x v="40"/>
    <x v="3"/>
    <s v="Western Europe"/>
    <x v="0"/>
    <x v="11"/>
    <s v="kg"/>
    <n v="1620000000"/>
    <s v="NestléMilk"/>
    <x v="0"/>
  </r>
  <r>
    <s v="Milk"/>
    <x v="41"/>
    <x v="3"/>
    <s v="Western Europe"/>
    <x v="0"/>
    <x v="11"/>
    <s v="kg"/>
    <n v="1620000000"/>
    <s v="ArlaMilk"/>
    <x v="0"/>
  </r>
  <r>
    <s v="Milk"/>
    <x v="42"/>
    <x v="3"/>
    <s v="Western Europe"/>
    <x v="0"/>
    <x v="11"/>
    <s v="kg"/>
    <n v="1284000000"/>
    <s v="FrieslandCampinaMilk"/>
    <x v="0"/>
  </r>
  <r>
    <s v="Milk"/>
    <x v="43"/>
    <x v="3"/>
    <s v="Western Europe"/>
    <x v="0"/>
    <x v="11"/>
    <s v="kg"/>
    <n v="97920000"/>
    <s v="DanoneMilk"/>
    <x v="1"/>
  </r>
  <r>
    <s v="Milk"/>
    <x v="43"/>
    <x v="3"/>
    <s v="Eastern Europe"/>
    <x v="0"/>
    <x v="11"/>
    <s v="kg"/>
    <n v="81600000"/>
    <s v="DanoneMilk"/>
    <x v="1"/>
  </r>
  <r>
    <s v="Milk"/>
    <x v="43"/>
    <x v="3"/>
    <s v="Russian Federation"/>
    <x v="0"/>
    <x v="11"/>
    <s v="kg"/>
    <n v="574770000"/>
    <s v="DanoneMilk"/>
    <x v="1"/>
  </r>
  <r>
    <s v="Milk"/>
    <x v="43"/>
    <x v="3"/>
    <s v="North America"/>
    <x v="0"/>
    <x v="11"/>
    <s v="kg"/>
    <n v="177480000"/>
    <s v="DanoneMilk"/>
    <x v="1"/>
  </r>
  <r>
    <s v="Milk"/>
    <x v="43"/>
    <x v="3"/>
    <s v="Latin America and the Caribbean"/>
    <x v="0"/>
    <x v="11"/>
    <s v="kg"/>
    <n v="78540000.000000015"/>
    <s v="DanoneMilk"/>
    <x v="1"/>
  </r>
  <r>
    <s v="Milk"/>
    <x v="43"/>
    <x v="3"/>
    <s v="Near East and North Africa"/>
    <x v="0"/>
    <x v="11"/>
    <s v="kg"/>
    <n v="37400000.000000007"/>
    <s v="DanoneMilk"/>
    <x v="1"/>
  </r>
  <r>
    <s v="Milk"/>
    <x v="43"/>
    <x v="3"/>
    <s v="Sub-Saharan Africa"/>
    <x v="0"/>
    <x v="11"/>
    <s v="kg"/>
    <n v="38783433.333333328"/>
    <s v="DanoneMilk"/>
    <x v="1"/>
  </r>
  <r>
    <s v="Milk"/>
    <x v="44"/>
    <x v="3"/>
    <s v="Western Europe"/>
    <x v="0"/>
    <x v="11"/>
    <s v="kg"/>
    <n v="128209534.39334729"/>
    <s v="Danone-IFCNMilk"/>
    <x v="0"/>
  </r>
  <r>
    <s v="Milk"/>
    <x v="44"/>
    <x v="3"/>
    <s v="Eastern Europe"/>
    <x v="0"/>
    <x v="11"/>
    <s v="kg"/>
    <n v="106841278.66112274"/>
    <s v="Danone-IFCNMilk"/>
    <x v="0"/>
  </r>
  <r>
    <s v="Milk"/>
    <x v="44"/>
    <x v="3"/>
    <s v="Russian Federation"/>
    <x v="0"/>
    <x v="11"/>
    <s v="kg"/>
    <n v="752563256.5692836"/>
    <s v="Danone-IFCNMilk"/>
    <x v="0"/>
  </r>
  <r>
    <s v="Milk"/>
    <x v="44"/>
    <x v="3"/>
    <s v="North America"/>
    <x v="0"/>
    <x v="11"/>
    <s v="kg"/>
    <n v="232379781.08794197"/>
    <s v="Danone-IFCNMilk"/>
    <x v="0"/>
  </r>
  <r>
    <s v="Milk"/>
    <x v="44"/>
    <x v="3"/>
    <s v="Latin America and the Caribbean"/>
    <x v="0"/>
    <x v="11"/>
    <s v="kg"/>
    <n v="102834730.71133068"/>
    <s v="Danone-IFCNMilk"/>
    <x v="0"/>
  </r>
  <r>
    <s v="Milk"/>
    <x v="44"/>
    <x v="3"/>
    <s v="Near East and North Africa"/>
    <x v="0"/>
    <x v="11"/>
    <s v="kg"/>
    <n v="48968919.38634795"/>
    <s v="Danone-IFCNMilk"/>
    <x v="0"/>
  </r>
  <r>
    <s v="Milk"/>
    <x v="44"/>
    <x v="3"/>
    <s v="Sub-Saharan Africa"/>
    <x v="0"/>
    <x v="11"/>
    <s v="kg"/>
    <n v="50780289.316197835"/>
    <s v="Danone-IFCNMilk"/>
    <x v="0"/>
  </r>
  <r>
    <s v="Milk"/>
    <x v="45"/>
    <x v="3"/>
    <s v="Western Europe"/>
    <x v="0"/>
    <x v="11"/>
    <s v="kg"/>
    <n v="660000000"/>
    <s v="DMKMilk"/>
    <x v="1"/>
  </r>
  <r>
    <s v="Milk"/>
    <x v="46"/>
    <x v="3"/>
    <s v="North America"/>
    <x v="0"/>
    <x v="11"/>
    <s v="kg"/>
    <n v="1320000000"/>
    <s v="SaputoMilk"/>
    <x v="0"/>
  </r>
  <r>
    <s v="Milk"/>
    <x v="47"/>
    <x v="3"/>
    <s v="North America"/>
    <x v="0"/>
    <x v="11"/>
    <s v="kg"/>
    <n v="804000000"/>
    <s v="AgropurMilk"/>
    <x v="0"/>
  </r>
  <r>
    <s v="Milk"/>
    <x v="48"/>
    <x v="3"/>
    <s v="East Asia and Southeast Asia"/>
    <x v="0"/>
    <x v="11"/>
    <s v="kg"/>
    <n v="2134000000"/>
    <s v="China Mengniu DairyMilk"/>
    <x v="0"/>
  </r>
  <r>
    <s v="Milk"/>
    <x v="49"/>
    <x v="3"/>
    <s v="North America"/>
    <x v="0"/>
    <x v="11"/>
    <s v="kg"/>
    <n v="1080000000"/>
    <s v="GlanbiaMilk"/>
    <x v="0"/>
  </r>
  <r>
    <s v="Milk"/>
    <x v="50"/>
    <x v="3"/>
    <s v="North America"/>
    <x v="0"/>
    <x v="11"/>
    <s v="kg"/>
    <n v="924000000"/>
    <s v="California DiariesMilk"/>
    <x v="0"/>
  </r>
  <r>
    <s v="Milk"/>
    <x v="51"/>
    <x v="3"/>
    <s v="East Asia and Southeast Asia"/>
    <x v="0"/>
    <x v="11"/>
    <s v="kg"/>
    <n v="2200000000"/>
    <s v="Yili Milk"/>
    <x v="0"/>
  </r>
  <r>
    <s v="Milk"/>
    <x v="52"/>
    <x v="3"/>
    <s v="Western Europe"/>
    <x v="0"/>
    <x v="11"/>
    <s v="kg"/>
    <n v="804000000"/>
    <s v="MüllerMilk"/>
    <x v="0"/>
  </r>
  <r>
    <s v="Milk"/>
    <x v="53"/>
    <x v="3"/>
    <s v="South Asia"/>
    <x v="0"/>
    <x v="11"/>
    <s v="kg"/>
    <n v="3072000000"/>
    <s v="AmulMilk"/>
    <x v="0"/>
  </r>
  <r>
    <s v="Milk"/>
    <x v="37"/>
    <x v="3"/>
    <s v="Oceania"/>
    <x v="0"/>
    <x v="12"/>
    <s v="kg"/>
    <n v="176000000"/>
    <s v="FonterraMilk"/>
    <x v="0"/>
  </r>
  <r>
    <s v="Milk"/>
    <x v="38"/>
    <x v="3"/>
    <s v="North America"/>
    <x v="0"/>
    <x v="12"/>
    <s v="kg"/>
    <n v="0"/>
    <s v="Dairy Farmers of AmericaMilk"/>
    <x v="0"/>
  </r>
  <r>
    <s v="Milk"/>
    <x v="39"/>
    <x v="3"/>
    <s v="Western Europe"/>
    <x v="0"/>
    <x v="12"/>
    <s v="kg"/>
    <n v="452000000"/>
    <s v="LactalisMilk"/>
    <x v="0"/>
  </r>
  <r>
    <s v="Milk"/>
    <x v="40"/>
    <x v="3"/>
    <s v="Western Europe"/>
    <x v="0"/>
    <x v="12"/>
    <s v="kg"/>
    <n v="270000000"/>
    <s v="NestléMilk"/>
    <x v="0"/>
  </r>
  <r>
    <s v="Milk"/>
    <x v="41"/>
    <x v="3"/>
    <s v="Western Europe"/>
    <x v="0"/>
    <x v="12"/>
    <s v="kg"/>
    <n v="270000000"/>
    <s v="ArlaMilk"/>
    <x v="0"/>
  </r>
  <r>
    <s v="Milk"/>
    <x v="42"/>
    <x v="3"/>
    <s v="Western Europe"/>
    <x v="0"/>
    <x v="12"/>
    <s v="kg"/>
    <n v="214000000"/>
    <s v="FrieslandCampinaMilk"/>
    <x v="0"/>
  </r>
  <r>
    <s v="Milk"/>
    <x v="43"/>
    <x v="3"/>
    <s v="Western Europe"/>
    <x v="0"/>
    <x v="12"/>
    <s v="kg"/>
    <n v="16320000"/>
    <s v="DanoneMilk"/>
    <x v="1"/>
  </r>
  <r>
    <s v="Milk"/>
    <x v="43"/>
    <x v="3"/>
    <s v="Eastern Europe"/>
    <x v="0"/>
    <x v="12"/>
    <s v="kg"/>
    <n v="5100000"/>
    <s v="DanoneMilk"/>
    <x v="1"/>
  </r>
  <r>
    <s v="Milk"/>
    <x v="43"/>
    <x v="3"/>
    <s v="Russian Federation"/>
    <x v="0"/>
    <x v="12"/>
    <s v="kg"/>
    <n v="23460000"/>
    <s v="DanoneMilk"/>
    <x v="1"/>
  </r>
  <r>
    <s v="Milk"/>
    <x v="43"/>
    <x v="3"/>
    <s v="North America"/>
    <x v="0"/>
    <x v="12"/>
    <s v="kg"/>
    <n v="0"/>
    <s v="DanoneMilk"/>
    <x v="1"/>
  </r>
  <r>
    <s v="Milk"/>
    <x v="43"/>
    <x v="3"/>
    <s v="Latin America and the Caribbean"/>
    <x v="0"/>
    <x v="12"/>
    <s v="kg"/>
    <n v="22440000"/>
    <s v="DanoneMilk"/>
    <x v="1"/>
  </r>
  <r>
    <s v="Milk"/>
    <x v="43"/>
    <x v="3"/>
    <s v="Near East and North Africa"/>
    <x v="0"/>
    <x v="12"/>
    <s v="kg"/>
    <n v="14960000.000000002"/>
    <s v="DanoneMilk"/>
    <x v="1"/>
  </r>
  <r>
    <s v="Milk"/>
    <x v="43"/>
    <x v="3"/>
    <s v="Sub-Saharan Africa"/>
    <x v="0"/>
    <x v="12"/>
    <s v="kg"/>
    <n v="34700966.666666664"/>
    <s v="DanoneMilk"/>
    <x v="1"/>
  </r>
  <r>
    <s v="Milk"/>
    <x v="44"/>
    <x v="3"/>
    <s v="Western Europe"/>
    <x v="0"/>
    <x v="12"/>
    <s v="kg"/>
    <n v="21368255.73222455"/>
    <s v="Danone-IFCNMilk"/>
    <x v="0"/>
  </r>
  <r>
    <s v="Milk"/>
    <x v="44"/>
    <x v="3"/>
    <s v="Eastern Europe"/>
    <x v="0"/>
    <x v="12"/>
    <s v="kg"/>
    <n v="6677579.9163201712"/>
    <s v="Danone-IFCNMilk"/>
    <x v="0"/>
  </r>
  <r>
    <s v="Milk"/>
    <x v="44"/>
    <x v="3"/>
    <s v="Russian Federation"/>
    <x v="0"/>
    <x v="12"/>
    <s v="kg"/>
    <n v="30716867.615072798"/>
    <s v="Danone-IFCNMilk"/>
    <x v="0"/>
  </r>
  <r>
    <s v="Milk"/>
    <x v="44"/>
    <x v="3"/>
    <s v="North America"/>
    <x v="0"/>
    <x v="12"/>
    <s v="kg"/>
    <n v="0"/>
    <s v="Danone-IFCNMilk"/>
    <x v="0"/>
  </r>
  <r>
    <s v="Milk"/>
    <x v="44"/>
    <x v="3"/>
    <s v="Latin America and the Caribbean"/>
    <x v="0"/>
    <x v="12"/>
    <s v="kg"/>
    <n v="29381351.631808762"/>
    <s v="Danone-IFCNMilk"/>
    <x v="0"/>
  </r>
  <r>
    <s v="Milk"/>
    <x v="44"/>
    <x v="3"/>
    <s v="Near East and North Africa"/>
    <x v="0"/>
    <x v="12"/>
    <s v="kg"/>
    <n v="19587567.754539177"/>
    <s v="Danone-IFCNMilk"/>
    <x v="0"/>
  </r>
  <r>
    <s v="Milk"/>
    <x v="44"/>
    <x v="3"/>
    <s v="Sub-Saharan Africa"/>
    <x v="0"/>
    <x v="12"/>
    <s v="kg"/>
    <n v="45434995.703966491"/>
    <s v="Danone-IFCNMilk"/>
    <x v="0"/>
  </r>
  <r>
    <s v="Milk"/>
    <x v="45"/>
    <x v="3"/>
    <s v="Western Europe"/>
    <x v="0"/>
    <x v="12"/>
    <s v="kg"/>
    <n v="110000000"/>
    <s v="DMKMilk"/>
    <x v="1"/>
  </r>
  <r>
    <s v="Milk"/>
    <x v="46"/>
    <x v="3"/>
    <s v="North America"/>
    <x v="0"/>
    <x v="12"/>
    <s v="kg"/>
    <n v="0"/>
    <s v="SaputoMilk"/>
    <x v="0"/>
  </r>
  <r>
    <s v="Milk"/>
    <x v="47"/>
    <x v="3"/>
    <s v="North America"/>
    <x v="0"/>
    <x v="12"/>
    <s v="kg"/>
    <n v="0"/>
    <s v="AgropurMilk"/>
    <x v="0"/>
  </r>
  <r>
    <s v="Milk"/>
    <x v="48"/>
    <x v="3"/>
    <s v="East Asia and Southeast Asia"/>
    <x v="0"/>
    <x v="12"/>
    <s v="kg"/>
    <n v="97000000"/>
    <s v="China Mengniu DairyMilk"/>
    <x v="0"/>
  </r>
  <r>
    <s v="Milk"/>
    <x v="49"/>
    <x v="3"/>
    <s v="North America"/>
    <x v="0"/>
    <x v="12"/>
    <s v="kg"/>
    <n v="0"/>
    <s v="GlanbiaMilk"/>
    <x v="0"/>
  </r>
  <r>
    <s v="Milk"/>
    <x v="50"/>
    <x v="3"/>
    <s v="North America"/>
    <x v="0"/>
    <x v="12"/>
    <s v="kg"/>
    <n v="0"/>
    <s v="California DiariesMilk"/>
    <x v="0"/>
  </r>
  <r>
    <s v="Milk"/>
    <x v="51"/>
    <x v="3"/>
    <s v="East Asia and Southeast Asia"/>
    <x v="0"/>
    <x v="12"/>
    <s v="kg"/>
    <n v="100000000"/>
    <s v="Yili Milk"/>
    <x v="0"/>
  </r>
  <r>
    <s v="Milk"/>
    <x v="52"/>
    <x v="3"/>
    <s v="Western Europe"/>
    <x v="0"/>
    <x v="12"/>
    <s v="kg"/>
    <n v="134000000"/>
    <s v="MüllerMilk"/>
    <x v="0"/>
  </r>
  <r>
    <s v="Milk"/>
    <x v="53"/>
    <x v="3"/>
    <s v="South Asia"/>
    <x v="0"/>
    <x v="12"/>
    <s v="kg"/>
    <n v="384000000"/>
    <s v="AmulMilk"/>
    <x v="0"/>
  </r>
  <r>
    <s v="Milk"/>
    <x v="37"/>
    <x v="3"/>
    <s v="Oceania"/>
    <x v="0"/>
    <x v="13"/>
    <s v="kg"/>
    <n v="176000000"/>
    <s v="FonterraMilk"/>
    <x v="0"/>
  </r>
  <r>
    <s v="Milk"/>
    <x v="38"/>
    <x v="3"/>
    <s v="North America"/>
    <x v="0"/>
    <x v="13"/>
    <s v="kg"/>
    <n v="0"/>
    <s v="Dairy Farmers of AmericaMilk"/>
    <x v="0"/>
  </r>
  <r>
    <s v="Milk"/>
    <x v="39"/>
    <x v="3"/>
    <s v="Western Europe"/>
    <x v="0"/>
    <x v="13"/>
    <s v="kg"/>
    <n v="0"/>
    <s v="LactalisMilk"/>
    <x v="0"/>
  </r>
  <r>
    <s v="Milk"/>
    <x v="40"/>
    <x v="3"/>
    <s v="Western Europe"/>
    <x v="0"/>
    <x v="13"/>
    <s v="kg"/>
    <n v="0"/>
    <s v="NestléMilk"/>
    <x v="0"/>
  </r>
  <r>
    <s v="Milk"/>
    <x v="41"/>
    <x v="3"/>
    <s v="Western Europe"/>
    <x v="0"/>
    <x v="13"/>
    <s v="kg"/>
    <n v="0"/>
    <s v="ArlaMilk"/>
    <x v="0"/>
  </r>
  <r>
    <s v="Milk"/>
    <x v="42"/>
    <x v="3"/>
    <s v="Western Europe"/>
    <x v="0"/>
    <x v="13"/>
    <s v="kg"/>
    <n v="0"/>
    <s v="FrieslandCampinaMilk"/>
    <x v="0"/>
  </r>
  <r>
    <s v="Milk"/>
    <x v="43"/>
    <x v="3"/>
    <s v="Western Europe"/>
    <x v="0"/>
    <x v="13"/>
    <s v="kg"/>
    <n v="0"/>
    <s v="DanoneMilk"/>
    <x v="1"/>
  </r>
  <r>
    <s v="Milk"/>
    <x v="43"/>
    <x v="3"/>
    <s v="Eastern Europe"/>
    <x v="0"/>
    <x v="13"/>
    <s v="kg"/>
    <n v="0"/>
    <s v="DanoneMilk"/>
    <x v="1"/>
  </r>
  <r>
    <s v="Milk"/>
    <x v="43"/>
    <x v="3"/>
    <s v="Russian Federation"/>
    <x v="0"/>
    <x v="13"/>
    <s v="kg"/>
    <n v="0"/>
    <s v="DanoneMilk"/>
    <x v="1"/>
  </r>
  <r>
    <s v="Milk"/>
    <x v="43"/>
    <x v="3"/>
    <s v="North America"/>
    <x v="0"/>
    <x v="13"/>
    <s v="kg"/>
    <n v="0"/>
    <s v="DanoneMilk"/>
    <x v="1"/>
  </r>
  <r>
    <s v="Milk"/>
    <x v="43"/>
    <x v="3"/>
    <s v="Latin America and the Caribbean"/>
    <x v="0"/>
    <x v="13"/>
    <s v="kg"/>
    <n v="847110000"/>
    <s v="DanoneMilk"/>
    <x v="1"/>
  </r>
  <r>
    <s v="Milk"/>
    <x v="43"/>
    <x v="3"/>
    <s v="Near East and North Africa"/>
    <x v="0"/>
    <x v="13"/>
    <s v="kg"/>
    <n v="14960000.000000002"/>
    <s v="DanoneMilk"/>
    <x v="1"/>
  </r>
  <r>
    <s v="Milk"/>
    <x v="43"/>
    <x v="3"/>
    <s v="Sub-Saharan Africa"/>
    <x v="0"/>
    <x v="13"/>
    <s v="kg"/>
    <n v="195958399.99999997"/>
    <s v="DanoneMilk"/>
    <x v="1"/>
  </r>
  <r>
    <s v="Milk"/>
    <x v="44"/>
    <x v="3"/>
    <s v="Western Europe"/>
    <x v="0"/>
    <x v="13"/>
    <s v="kg"/>
    <n v="0"/>
    <s v="Danone-IFCNMilk"/>
    <x v="0"/>
  </r>
  <r>
    <s v="Milk"/>
    <x v="44"/>
    <x v="3"/>
    <s v="Eastern Europe"/>
    <x v="0"/>
    <x v="13"/>
    <s v="kg"/>
    <n v="0"/>
    <s v="Danone-IFCNMilk"/>
    <x v="0"/>
  </r>
  <r>
    <s v="Milk"/>
    <x v="44"/>
    <x v="3"/>
    <s v="Russian Federation"/>
    <x v="0"/>
    <x v="13"/>
    <s v="kg"/>
    <n v="0"/>
    <s v="Danone-IFCNMilk"/>
    <x v="0"/>
  </r>
  <r>
    <s v="Milk"/>
    <x v="44"/>
    <x v="3"/>
    <s v="North America"/>
    <x v="0"/>
    <x v="13"/>
    <s v="kg"/>
    <n v="0"/>
    <s v="Danone-IFCNMilk"/>
    <x v="0"/>
  </r>
  <r>
    <s v="Milk"/>
    <x v="44"/>
    <x v="3"/>
    <s v="Latin America and the Caribbean"/>
    <x v="0"/>
    <x v="13"/>
    <s v="kg"/>
    <n v="1109146024.1007807"/>
    <s v="Danone-IFCNMilk"/>
    <x v="0"/>
  </r>
  <r>
    <s v="Milk"/>
    <x v="44"/>
    <x v="3"/>
    <s v="Near East and North Africa"/>
    <x v="0"/>
    <x v="13"/>
    <s v="kg"/>
    <n v="19587567.754539177"/>
    <s v="Danone-IFCNMilk"/>
    <x v="0"/>
  </r>
  <r>
    <s v="Milk"/>
    <x v="44"/>
    <x v="3"/>
    <s v="Sub-Saharan Africa"/>
    <x v="0"/>
    <x v="13"/>
    <s v="kg"/>
    <n v="256574093.38710484"/>
    <s v="Danone-IFCNMilk"/>
    <x v="0"/>
  </r>
  <r>
    <s v="Milk"/>
    <x v="45"/>
    <x v="3"/>
    <s v="Western Europe"/>
    <x v="0"/>
    <x v="13"/>
    <s v="kg"/>
    <n v="0"/>
    <s v="DMKMilk"/>
    <x v="1"/>
  </r>
  <r>
    <s v="Milk"/>
    <x v="46"/>
    <x v="3"/>
    <s v="North America"/>
    <x v="0"/>
    <x v="13"/>
    <s v="kg"/>
    <n v="0"/>
    <s v="SaputoMilk"/>
    <x v="0"/>
  </r>
  <r>
    <s v="Milk"/>
    <x v="47"/>
    <x v="3"/>
    <s v="North America"/>
    <x v="0"/>
    <x v="13"/>
    <s v="kg"/>
    <n v="0"/>
    <s v="AgropurMilk"/>
    <x v="0"/>
  </r>
  <r>
    <s v="Milk"/>
    <x v="48"/>
    <x v="3"/>
    <s v="East Asia and Southeast Asia"/>
    <x v="0"/>
    <x v="13"/>
    <s v="kg"/>
    <n v="2328000000"/>
    <s v="China Mengniu DairyMilk"/>
    <x v="0"/>
  </r>
  <r>
    <s v="Milk"/>
    <x v="49"/>
    <x v="3"/>
    <s v="North America"/>
    <x v="0"/>
    <x v="13"/>
    <s v="kg"/>
    <n v="0"/>
    <s v="GlanbiaMilk"/>
    <x v="0"/>
  </r>
  <r>
    <s v="Milk"/>
    <x v="50"/>
    <x v="3"/>
    <s v="North America"/>
    <x v="0"/>
    <x v="13"/>
    <s v="kg"/>
    <n v="0"/>
    <s v="California DiariesMilk"/>
    <x v="0"/>
  </r>
  <r>
    <s v="Milk"/>
    <x v="51"/>
    <x v="3"/>
    <s v="East Asia and Southeast Asia"/>
    <x v="0"/>
    <x v="13"/>
    <s v="kg"/>
    <n v="2400000000"/>
    <s v="Yili Milk"/>
    <x v="0"/>
  </r>
  <r>
    <s v="Milk"/>
    <x v="52"/>
    <x v="3"/>
    <s v="Western Europe"/>
    <x v="0"/>
    <x v="13"/>
    <s v="kg"/>
    <n v="0"/>
    <s v="MüllerMilk"/>
    <x v="0"/>
  </r>
  <r>
    <s v="Milk"/>
    <x v="53"/>
    <x v="3"/>
    <s v="South Asia"/>
    <x v="0"/>
    <x v="13"/>
    <s v="kg"/>
    <n v="192000000"/>
    <s v="AmulMilk"/>
    <x v="0"/>
  </r>
  <r>
    <s v="Milk"/>
    <x v="37"/>
    <x v="3"/>
    <s v="Oceania"/>
    <x v="0"/>
    <x v="14"/>
    <s v="kg"/>
    <n v="0"/>
    <s v="FonterraMilk"/>
    <x v="0"/>
  </r>
  <r>
    <s v="Milk"/>
    <x v="38"/>
    <x v="3"/>
    <s v="North America"/>
    <x v="0"/>
    <x v="14"/>
    <s v="kg"/>
    <n v="0"/>
    <s v="Dairy Farmers of AmericaMilk"/>
    <x v="0"/>
  </r>
  <r>
    <s v="Milk"/>
    <x v="39"/>
    <x v="3"/>
    <s v="Western Europe"/>
    <x v="0"/>
    <x v="14"/>
    <s v="kg"/>
    <n v="0"/>
    <s v="LactalisMilk"/>
    <x v="0"/>
  </r>
  <r>
    <s v="Milk"/>
    <x v="40"/>
    <x v="3"/>
    <s v="Western Europe"/>
    <x v="0"/>
    <x v="14"/>
    <s v="kg"/>
    <n v="0"/>
    <s v="NestléMilk"/>
    <x v="0"/>
  </r>
  <r>
    <s v="Milk"/>
    <x v="41"/>
    <x v="3"/>
    <s v="Western Europe"/>
    <x v="0"/>
    <x v="14"/>
    <s v="kg"/>
    <n v="0"/>
    <s v="ArlaMilk"/>
    <x v="0"/>
  </r>
  <r>
    <s v="Milk"/>
    <x v="42"/>
    <x v="3"/>
    <s v="Western Europe"/>
    <x v="0"/>
    <x v="14"/>
    <s v="kg"/>
    <n v="0"/>
    <s v="FrieslandCampinaMilk"/>
    <x v="0"/>
  </r>
  <r>
    <s v="Milk"/>
    <x v="43"/>
    <x v="3"/>
    <s v="Western Europe"/>
    <x v="0"/>
    <x v="14"/>
    <s v="kg"/>
    <n v="0"/>
    <s v="DanoneMilk"/>
    <x v="1"/>
  </r>
  <r>
    <s v="Milk"/>
    <x v="43"/>
    <x v="3"/>
    <s v="Eastern Europe"/>
    <x v="0"/>
    <x v="14"/>
    <s v="kg"/>
    <n v="0"/>
    <s v="DanoneMilk"/>
    <x v="1"/>
  </r>
  <r>
    <s v="Milk"/>
    <x v="43"/>
    <x v="3"/>
    <s v="Russian Federation"/>
    <x v="0"/>
    <x v="14"/>
    <s v="kg"/>
    <n v="0"/>
    <s v="DanoneMilk"/>
    <x v="1"/>
  </r>
  <r>
    <s v="Milk"/>
    <x v="43"/>
    <x v="3"/>
    <s v="North America"/>
    <x v="0"/>
    <x v="14"/>
    <s v="kg"/>
    <n v="0"/>
    <s v="DanoneMilk"/>
    <x v="1"/>
  </r>
  <r>
    <s v="Milk"/>
    <x v="43"/>
    <x v="3"/>
    <s v="Latin America and the Caribbean"/>
    <x v="0"/>
    <x v="14"/>
    <s v="kg"/>
    <n v="0"/>
    <s v="DanoneMilk"/>
    <x v="1"/>
  </r>
  <r>
    <s v="Milk"/>
    <x v="43"/>
    <x v="3"/>
    <s v="Near East and North Africa"/>
    <x v="0"/>
    <x v="14"/>
    <s v="kg"/>
    <n v="0"/>
    <s v="DanoneMilk"/>
    <x v="1"/>
  </r>
  <r>
    <s v="Milk"/>
    <x v="43"/>
    <x v="3"/>
    <s v="Sub-Saharan Africa"/>
    <x v="0"/>
    <x v="14"/>
    <s v="kg"/>
    <n v="0"/>
    <s v="DanoneMilk"/>
    <x v="1"/>
  </r>
  <r>
    <s v="Milk"/>
    <x v="44"/>
    <x v="3"/>
    <s v="Western Europe"/>
    <x v="0"/>
    <x v="14"/>
    <s v="kg"/>
    <n v="0"/>
    <s v="Danone-IFCNMilk"/>
    <x v="0"/>
  </r>
  <r>
    <s v="Milk"/>
    <x v="44"/>
    <x v="3"/>
    <s v="Eastern Europe"/>
    <x v="0"/>
    <x v="14"/>
    <s v="kg"/>
    <n v="0"/>
    <s v="Danone-IFCNMilk"/>
    <x v="0"/>
  </r>
  <r>
    <s v="Milk"/>
    <x v="44"/>
    <x v="3"/>
    <s v="Russian Federation"/>
    <x v="0"/>
    <x v="14"/>
    <s v="kg"/>
    <n v="0"/>
    <s v="Danone-IFCNMilk"/>
    <x v="0"/>
  </r>
  <r>
    <s v="Milk"/>
    <x v="44"/>
    <x v="3"/>
    <s v="North America"/>
    <x v="0"/>
    <x v="14"/>
    <s v="kg"/>
    <n v="0"/>
    <s v="Danone-IFCNMilk"/>
    <x v="0"/>
  </r>
  <r>
    <s v="Milk"/>
    <x v="44"/>
    <x v="3"/>
    <s v="Latin America and the Caribbean"/>
    <x v="0"/>
    <x v="14"/>
    <s v="kg"/>
    <n v="0"/>
    <s v="Danone-IFCNMilk"/>
    <x v="0"/>
  </r>
  <r>
    <s v="Milk"/>
    <x v="44"/>
    <x v="3"/>
    <s v="Near East and North Africa"/>
    <x v="0"/>
    <x v="14"/>
    <s v="kg"/>
    <n v="0"/>
    <s v="Danone-IFCNMilk"/>
    <x v="0"/>
  </r>
  <r>
    <s v="Milk"/>
    <x v="44"/>
    <x v="3"/>
    <s v="Sub-Saharan Africa"/>
    <x v="0"/>
    <x v="14"/>
    <s v="kg"/>
    <n v="0"/>
    <s v="Danone-IFCNMilk"/>
    <x v="0"/>
  </r>
  <r>
    <s v="Milk"/>
    <x v="45"/>
    <x v="3"/>
    <s v="Western Europe"/>
    <x v="0"/>
    <x v="14"/>
    <s v="kg"/>
    <n v="0"/>
    <s v="DMKMilk"/>
    <x v="1"/>
  </r>
  <r>
    <s v="Milk"/>
    <x v="46"/>
    <x v="3"/>
    <s v="North America"/>
    <x v="0"/>
    <x v="14"/>
    <s v="kg"/>
    <n v="0"/>
    <s v="SaputoMilk"/>
    <x v="0"/>
  </r>
  <r>
    <s v="Milk"/>
    <x v="47"/>
    <x v="3"/>
    <s v="North America"/>
    <x v="0"/>
    <x v="14"/>
    <s v="kg"/>
    <n v="0"/>
    <s v="AgropurMilk"/>
    <x v="0"/>
  </r>
  <r>
    <s v="Milk"/>
    <x v="48"/>
    <x v="3"/>
    <s v="East Asia and Southeast Asia"/>
    <x v="0"/>
    <x v="14"/>
    <s v="kg"/>
    <n v="0"/>
    <s v="China Mengniu DairyMilk"/>
    <x v="0"/>
  </r>
  <r>
    <s v="Milk"/>
    <x v="49"/>
    <x v="3"/>
    <s v="North America"/>
    <x v="0"/>
    <x v="14"/>
    <s v="kg"/>
    <n v="0"/>
    <s v="GlanbiaMilk"/>
    <x v="0"/>
  </r>
  <r>
    <s v="Milk"/>
    <x v="50"/>
    <x v="3"/>
    <s v="North America"/>
    <x v="0"/>
    <x v="14"/>
    <s v="kg"/>
    <n v="0"/>
    <s v="California DiariesMilk"/>
    <x v="0"/>
  </r>
  <r>
    <s v="Milk"/>
    <x v="51"/>
    <x v="3"/>
    <s v="East Asia and Southeast Asia"/>
    <x v="0"/>
    <x v="14"/>
    <s v="kg"/>
    <n v="0"/>
    <s v="Yili Milk"/>
    <x v="0"/>
  </r>
  <r>
    <s v="Milk"/>
    <x v="52"/>
    <x v="3"/>
    <s v="Western Europe"/>
    <x v="0"/>
    <x v="14"/>
    <s v="kg"/>
    <n v="0"/>
    <s v="MüllerMilk"/>
    <x v="0"/>
  </r>
  <r>
    <s v="Milk"/>
    <x v="53"/>
    <x v="3"/>
    <s v="South Asia"/>
    <x v="0"/>
    <x v="14"/>
    <s v="kg"/>
    <n v="0"/>
    <s v="AmulMilk"/>
    <x v="0"/>
  </r>
  <r>
    <s v="Milk"/>
    <x v="37"/>
    <x v="3"/>
    <s v="Oceania"/>
    <x v="0"/>
    <x v="15"/>
    <s v="kg"/>
    <n v="39483970370.370377"/>
    <s v="FonterraMilk"/>
    <x v="0"/>
  </r>
  <r>
    <s v="Milk"/>
    <x v="38"/>
    <x v="3"/>
    <s v="North America"/>
    <x v="0"/>
    <x v="15"/>
    <s v="kg"/>
    <n v="60492300000.000008"/>
    <s v="Dairy Farmers of AmericaMilk"/>
    <x v="0"/>
  </r>
  <r>
    <s v="Milk"/>
    <x v="39"/>
    <x v="3"/>
    <s v="Western Europe"/>
    <x v="0"/>
    <x v="15"/>
    <s v="kg"/>
    <n v="49366770370.370377"/>
    <s v="LactalisMilk"/>
    <x v="0"/>
  </r>
  <r>
    <s v="Milk"/>
    <x v="40"/>
    <x v="3"/>
    <s v="Western Europe"/>
    <x v="0"/>
    <x v="15"/>
    <s v="kg"/>
    <n v="29489000000.000004"/>
    <s v="NestléMilk"/>
    <x v="0"/>
  </r>
  <r>
    <s v="Milk"/>
    <x v="41"/>
    <x v="3"/>
    <s v="Western Europe"/>
    <x v="0"/>
    <x v="15"/>
    <s v="kg"/>
    <n v="29489000000.000004"/>
    <s v="ArlaMilk"/>
    <x v="0"/>
  </r>
  <r>
    <s v="Milk"/>
    <x v="42"/>
    <x v="3"/>
    <s v="Western Europe"/>
    <x v="0"/>
    <x v="15"/>
    <s v="kg"/>
    <n v="23372762962.962967"/>
    <s v="FrieslandCampinaMilk"/>
    <x v="0"/>
  </r>
  <r>
    <s v="Milk"/>
    <x v="43"/>
    <x v="3"/>
    <s v="Western Europe"/>
    <x v="0"/>
    <x v="15"/>
    <s v="kg"/>
    <n v="1782446222.2222226"/>
    <s v="DanoneMilk"/>
    <x v="1"/>
  </r>
  <r>
    <s v="Milk"/>
    <x v="43"/>
    <x v="3"/>
    <s v="Eastern Europe"/>
    <x v="0"/>
    <x v="15"/>
    <s v="kg"/>
    <n v="1279627777.7777779"/>
    <s v="DanoneMilk"/>
    <x v="1"/>
  </r>
  <r>
    <s v="Milk"/>
    <x v="43"/>
    <x v="3"/>
    <s v="Russian Federation"/>
    <x v="0"/>
    <x v="15"/>
    <s v="kg"/>
    <n v="3601023111.1111112"/>
    <s v="DanoneMilk"/>
    <x v="1"/>
  </r>
  <r>
    <s v="Milk"/>
    <x v="43"/>
    <x v="3"/>
    <s v="North America"/>
    <x v="0"/>
    <x v="15"/>
    <s v="kg"/>
    <n v="3012394333.3333335"/>
    <s v="DanoneMilk"/>
    <x v="1"/>
  </r>
  <r>
    <s v="Milk"/>
    <x v="43"/>
    <x v="3"/>
    <s v="Latin America and the Caribbean"/>
    <x v="0"/>
    <x v="15"/>
    <s v="kg"/>
    <n v="4222771666.666667"/>
    <s v="DanoneMilk"/>
    <x v="1"/>
  </r>
  <r>
    <s v="Milk"/>
    <x v="43"/>
    <x v="3"/>
    <s v="Near East and North Africa"/>
    <x v="0"/>
    <x v="15"/>
    <s v="kg"/>
    <n v="2539182962.9629636"/>
    <s v="DanoneMilk"/>
    <x v="1"/>
  </r>
  <r>
    <s v="Milk"/>
    <x v="43"/>
    <x v="3"/>
    <s v="Sub-Saharan Africa"/>
    <x v="0"/>
    <x v="15"/>
    <s v="kg"/>
    <n v="3675505220.9876542"/>
    <s v="DanoneMilk"/>
    <x v="1"/>
  </r>
  <r>
    <s v="Milk"/>
    <x v="44"/>
    <x v="3"/>
    <s v="Western Europe"/>
    <x v="0"/>
    <x v="15"/>
    <s v="kg"/>
    <n v="2333809234.398407"/>
    <s v="Danone-IFCNMilk"/>
    <x v="0"/>
  </r>
  <r>
    <s v="Milk"/>
    <x v="44"/>
    <x v="3"/>
    <s v="Eastern Europe"/>
    <x v="0"/>
    <x v="15"/>
    <s v="kg"/>
    <n v="1675454264.5596669"/>
    <s v="Danone-IFCNMilk"/>
    <x v="0"/>
  </r>
  <r>
    <s v="Milk"/>
    <x v="44"/>
    <x v="3"/>
    <s v="Russian Federation"/>
    <x v="0"/>
    <x v="15"/>
    <s v="kg"/>
    <n v="4714925412.7373228"/>
    <s v="Danone-IFCNMilk"/>
    <x v="0"/>
  </r>
  <r>
    <s v="Milk"/>
    <x v="44"/>
    <x v="3"/>
    <s v="North America"/>
    <x v="0"/>
    <x v="15"/>
    <s v="kg"/>
    <n v="3944216451.039875"/>
    <s v="Danone-IFCNMilk"/>
    <x v="0"/>
  </r>
  <r>
    <s v="Milk"/>
    <x v="44"/>
    <x v="3"/>
    <s v="Latin America and the Caribbean"/>
    <x v="0"/>
    <x v="15"/>
    <s v="kg"/>
    <n v="5528999073.0469027"/>
    <s v="Danone-IFCNMilk"/>
    <x v="0"/>
  </r>
  <r>
    <s v="Milk"/>
    <x v="44"/>
    <x v="3"/>
    <s v="Near East and North Africa"/>
    <x v="0"/>
    <x v="15"/>
    <s v="kg"/>
    <n v="3324626893.5968304"/>
    <s v="Danone-IFCNMilk"/>
    <x v="0"/>
  </r>
  <r>
    <s v="Milk"/>
    <x v="44"/>
    <x v="3"/>
    <s v="Sub-Saharan Africa"/>
    <x v="0"/>
    <x v="15"/>
    <s v="kg"/>
    <n v="4812447028.6268816"/>
    <s v="Danone-IFCNMilk"/>
    <x v="0"/>
  </r>
  <r>
    <s v="Milk"/>
    <x v="45"/>
    <x v="3"/>
    <s v="Western Europe"/>
    <x v="0"/>
    <x v="15"/>
    <s v="kg"/>
    <n v="12014037037.037039"/>
    <s v="DMKMilk"/>
    <x v="1"/>
  </r>
  <r>
    <s v="Milk"/>
    <x v="46"/>
    <x v="3"/>
    <s v="North America"/>
    <x v="0"/>
    <x v="15"/>
    <s v="kg"/>
    <n v="22404555555.555557"/>
    <s v="SaputoMilk"/>
    <x v="0"/>
  </r>
  <r>
    <s v="Milk"/>
    <x v="47"/>
    <x v="3"/>
    <s v="North America"/>
    <x v="0"/>
    <x v="15"/>
    <s v="kg"/>
    <n v="13646411111.111113"/>
    <s v="AgropurMilk"/>
    <x v="0"/>
  </r>
  <r>
    <s v="Milk"/>
    <x v="48"/>
    <x v="3"/>
    <s v="East Asia and Southeast Asia"/>
    <x v="0"/>
    <x v="15"/>
    <s v="kg"/>
    <n v="54116300000.000008"/>
    <s v="China Mengniu DairyMilk"/>
    <x v="0"/>
  </r>
  <r>
    <s v="Milk"/>
    <x v="49"/>
    <x v="3"/>
    <s v="North America"/>
    <x v="0"/>
    <x v="15"/>
    <s v="kg"/>
    <n v="18331000000.000004"/>
    <s v="GlanbiaMilk"/>
    <x v="0"/>
  </r>
  <r>
    <s v="Milk"/>
    <x v="50"/>
    <x v="3"/>
    <s v="North America"/>
    <x v="0"/>
    <x v="15"/>
    <s v="kg"/>
    <n v="15683188888.888891"/>
    <s v="California DiariesMilk"/>
    <x v="0"/>
  </r>
  <r>
    <s v="Milk"/>
    <x v="51"/>
    <x v="3"/>
    <s v="East Asia and Southeast Asia"/>
    <x v="0"/>
    <x v="15"/>
    <s v="kg"/>
    <n v="55790000000.000008"/>
    <s v="Yili Milk"/>
    <x v="0"/>
  </r>
  <r>
    <s v="Milk"/>
    <x v="52"/>
    <x v="3"/>
    <s v="Western Europe"/>
    <x v="0"/>
    <x v="15"/>
    <s v="kg"/>
    <n v="14635281481.481483"/>
    <s v="MüllerMilk"/>
    <x v="0"/>
  </r>
  <r>
    <s v="Milk"/>
    <x v="53"/>
    <x v="3"/>
    <s v="South Asia"/>
    <x v="0"/>
    <x v="15"/>
    <s v="kg"/>
    <n v="58659200000"/>
    <s v="AmulMilk"/>
    <x v="0"/>
  </r>
  <r>
    <s v="Milk"/>
    <x v="37"/>
    <x v="3"/>
    <s v="Oceania"/>
    <x v="0"/>
    <x v="16"/>
    <s v="kg"/>
    <n v="4156207407.4074082"/>
    <s v="FonterraMilk"/>
    <x v="0"/>
  </r>
  <r>
    <s v="Milk"/>
    <x v="38"/>
    <x v="3"/>
    <s v="North America"/>
    <x v="0"/>
    <x v="16"/>
    <s v="kg"/>
    <n v="23670900000.000004"/>
    <s v="Dairy Farmers of AmericaMilk"/>
    <x v="0"/>
  </r>
  <r>
    <s v="Milk"/>
    <x v="39"/>
    <x v="3"/>
    <s v="Western Europe"/>
    <x v="0"/>
    <x v="16"/>
    <s v="kg"/>
    <n v="16677962962.962965"/>
    <s v="LactalisMilk"/>
    <x v="0"/>
  </r>
  <r>
    <s v="Milk"/>
    <x v="40"/>
    <x v="3"/>
    <s v="Western Europe"/>
    <x v="0"/>
    <x v="16"/>
    <s v="kg"/>
    <n v="9962500000.0000019"/>
    <s v="NestléMilk"/>
    <x v="0"/>
  </r>
  <r>
    <s v="Milk"/>
    <x v="41"/>
    <x v="3"/>
    <s v="Western Europe"/>
    <x v="0"/>
    <x v="16"/>
    <s v="kg"/>
    <n v="9962500000.0000019"/>
    <s v="ArlaMilk"/>
    <x v="0"/>
  </r>
  <r>
    <s v="Milk"/>
    <x v="42"/>
    <x v="3"/>
    <s v="Western Europe"/>
    <x v="0"/>
    <x v="16"/>
    <s v="kg"/>
    <n v="7896203703.7037048"/>
    <s v="FrieslandCampinaMilk"/>
    <x v="0"/>
  </r>
  <r>
    <s v="Milk"/>
    <x v="43"/>
    <x v="3"/>
    <s v="Western Europe"/>
    <x v="0"/>
    <x v="16"/>
    <s v="kg"/>
    <n v="602177777.77777779"/>
    <s v="DanoneMilk"/>
    <x v="1"/>
  </r>
  <r>
    <s v="Milk"/>
    <x v="43"/>
    <x v="3"/>
    <s v="Eastern Europe"/>
    <x v="0"/>
    <x v="16"/>
    <s v="kg"/>
    <n v="240871111.11111116"/>
    <s v="DanoneMilk"/>
    <x v="1"/>
  </r>
  <r>
    <s v="Milk"/>
    <x v="43"/>
    <x v="3"/>
    <s v="Russian Federation"/>
    <x v="0"/>
    <x v="16"/>
    <s v="kg"/>
    <n v="173126111.11111113"/>
    <s v="DanoneMilk"/>
    <x v="1"/>
  </r>
  <r>
    <s v="Milk"/>
    <x v="43"/>
    <x v="3"/>
    <s v="North America"/>
    <x v="0"/>
    <x v="16"/>
    <s v="kg"/>
    <n v="1178763000.0000002"/>
    <s v="DanoneMilk"/>
    <x v="1"/>
  </r>
  <r>
    <s v="Milk"/>
    <x v="43"/>
    <x v="3"/>
    <s v="Latin America and the Caribbean"/>
    <x v="0"/>
    <x v="16"/>
    <s v="kg"/>
    <n v="380877444.44444454"/>
    <s v="DanoneMilk"/>
    <x v="1"/>
  </r>
  <r>
    <s v="Milk"/>
    <x v="43"/>
    <x v="3"/>
    <s v="Near East and North Africa"/>
    <x v="0"/>
    <x v="16"/>
    <s v="kg"/>
    <n v="66239555.555555575"/>
    <s v="DanoneMilk"/>
    <x v="1"/>
  </r>
  <r>
    <s v="Milk"/>
    <x v="43"/>
    <x v="3"/>
    <s v="Sub-Saharan Africa"/>
    <x v="0"/>
    <x v="16"/>
    <s v="kg"/>
    <n v="96406694.320987657"/>
    <s v="DanoneMilk"/>
    <x v="1"/>
  </r>
  <r>
    <s v="Milk"/>
    <x v="44"/>
    <x v="3"/>
    <s v="Western Europe"/>
    <x v="0"/>
    <x v="16"/>
    <s v="kg"/>
    <n v="788449065.6751374"/>
    <s v="Danone-IFCNMilk"/>
    <x v="0"/>
  </r>
  <r>
    <s v="Milk"/>
    <x v="44"/>
    <x v="3"/>
    <s v="Eastern Europe"/>
    <x v="0"/>
    <x v="16"/>
    <s v="kg"/>
    <n v="315379626.27005494"/>
    <s v="Danone-IFCNMilk"/>
    <x v="0"/>
  </r>
  <r>
    <s v="Milk"/>
    <x v="44"/>
    <x v="3"/>
    <s v="Russian Federation"/>
    <x v="0"/>
    <x v="16"/>
    <s v="kg"/>
    <n v="226679106.38160208"/>
    <s v="Danone-IFCNMilk"/>
    <x v="0"/>
  </r>
  <r>
    <s v="Milk"/>
    <x v="44"/>
    <x v="3"/>
    <s v="North America"/>
    <x v="0"/>
    <x v="16"/>
    <s v="kg"/>
    <n v="1543389046.0590816"/>
    <s v="Danone-IFCNMilk"/>
    <x v="0"/>
  </r>
  <r>
    <s v="Milk"/>
    <x v="44"/>
    <x v="3"/>
    <s v="Latin America and the Caribbean"/>
    <x v="0"/>
    <x v="16"/>
    <s v="kg"/>
    <n v="498694034.03952456"/>
    <s v="Danone-IFCNMilk"/>
    <x v="0"/>
  </r>
  <r>
    <s v="Milk"/>
    <x v="44"/>
    <x v="3"/>
    <s v="Near East and North Africa"/>
    <x v="0"/>
    <x v="16"/>
    <s v="kg"/>
    <n v="86729397.224265143"/>
    <s v="Danone-IFCNMilk"/>
    <x v="0"/>
  </r>
  <r>
    <s v="Milk"/>
    <x v="44"/>
    <x v="3"/>
    <s v="Sub-Saharan Africa"/>
    <x v="0"/>
    <x v="16"/>
    <s v="kg"/>
    <n v="126228118.78365593"/>
    <s v="Danone-IFCNMilk"/>
    <x v="0"/>
  </r>
  <r>
    <s v="Milk"/>
    <x v="45"/>
    <x v="3"/>
    <s v="Western Europe"/>
    <x v="0"/>
    <x v="16"/>
    <s v="kg"/>
    <n v="4058796296.2962966"/>
    <s v="DMKMilk"/>
    <x v="1"/>
  </r>
  <r>
    <s v="Milk"/>
    <x v="46"/>
    <x v="3"/>
    <s v="North America"/>
    <x v="0"/>
    <x v="16"/>
    <s v="kg"/>
    <n v="8767000000.0000019"/>
    <s v="SaputoMilk"/>
    <x v="0"/>
  </r>
  <r>
    <s v="Milk"/>
    <x v="47"/>
    <x v="3"/>
    <s v="North America"/>
    <x v="0"/>
    <x v="16"/>
    <s v="kg"/>
    <n v="5339900000.000001"/>
    <s v="AgropurMilk"/>
    <x v="0"/>
  </r>
  <r>
    <s v="Milk"/>
    <x v="48"/>
    <x v="3"/>
    <s v="East Asia and Southeast Asia"/>
    <x v="0"/>
    <x v="16"/>
    <s v="kg"/>
    <n v="5726592592.5925932"/>
    <s v="China Mengniu DairyMilk"/>
    <x v="0"/>
  </r>
  <r>
    <s v="Milk"/>
    <x v="49"/>
    <x v="3"/>
    <s v="North America"/>
    <x v="0"/>
    <x v="16"/>
    <s v="kg"/>
    <n v="7173000000.000001"/>
    <s v="GlanbiaMilk"/>
    <x v="0"/>
  </r>
  <r>
    <s v="Milk"/>
    <x v="50"/>
    <x v="3"/>
    <s v="North America"/>
    <x v="0"/>
    <x v="16"/>
    <s v="kg"/>
    <n v="6136900000.000001"/>
    <s v="California DiariesMilk"/>
    <x v="0"/>
  </r>
  <r>
    <s v="Milk"/>
    <x v="51"/>
    <x v="3"/>
    <s v="East Asia and Southeast Asia"/>
    <x v="0"/>
    <x v="16"/>
    <s v="kg"/>
    <n v="5903703703.7037039"/>
    <s v="Yili Milk"/>
    <x v="0"/>
  </r>
  <r>
    <s v="Milk"/>
    <x v="52"/>
    <x v="3"/>
    <s v="Western Europe"/>
    <x v="0"/>
    <x v="16"/>
    <s v="kg"/>
    <n v="4944351851.8518524"/>
    <s v="MüllerMilk"/>
    <x v="0"/>
  </r>
  <r>
    <s v="Milk"/>
    <x v="53"/>
    <x v="3"/>
    <s v="South Asia"/>
    <x v="0"/>
    <x v="16"/>
    <s v="kg"/>
    <n v="2833777777.7777781"/>
    <s v="AmulMilk"/>
    <x v="0"/>
  </r>
  <r>
    <s v="Milk"/>
    <x v="37"/>
    <x v="3"/>
    <s v="Oceania"/>
    <x v="0"/>
    <x v="17"/>
    <s v="kg"/>
    <n v="0"/>
    <s v="FonterraMilk"/>
    <x v="0"/>
  </r>
  <r>
    <s v="Milk"/>
    <x v="38"/>
    <x v="3"/>
    <s v="North America"/>
    <x v="0"/>
    <x v="17"/>
    <s v="kg"/>
    <n v="3267000000"/>
    <s v="Dairy Farmers of AmericaMilk"/>
    <x v="0"/>
  </r>
  <r>
    <s v="Milk"/>
    <x v="39"/>
    <x v="3"/>
    <s v="Western Europe"/>
    <x v="0"/>
    <x v="17"/>
    <s v="kg"/>
    <n v="3164000000.0000005"/>
    <s v="LactalisMilk"/>
    <x v="0"/>
  </r>
  <r>
    <s v="Milk"/>
    <x v="40"/>
    <x v="3"/>
    <s v="Western Europe"/>
    <x v="0"/>
    <x v="17"/>
    <s v="kg"/>
    <n v="1890000000.0000002"/>
    <s v="NestléMilk"/>
    <x v="0"/>
  </r>
  <r>
    <s v="Milk"/>
    <x v="41"/>
    <x v="3"/>
    <s v="Western Europe"/>
    <x v="0"/>
    <x v="17"/>
    <s v="kg"/>
    <n v="1890000000.0000002"/>
    <s v="ArlaMilk"/>
    <x v="0"/>
  </r>
  <r>
    <s v="Milk"/>
    <x v="42"/>
    <x v="3"/>
    <s v="Western Europe"/>
    <x v="0"/>
    <x v="17"/>
    <s v="kg"/>
    <n v="1498000000.0000002"/>
    <s v="FrieslandCampinaMilk"/>
    <x v="0"/>
  </r>
  <r>
    <s v="Milk"/>
    <x v="43"/>
    <x v="3"/>
    <s v="Western Europe"/>
    <x v="0"/>
    <x v="17"/>
    <s v="kg"/>
    <n v="114240000.00000001"/>
    <s v="DanoneMilk"/>
    <x v="1"/>
  </r>
  <r>
    <s v="Milk"/>
    <x v="43"/>
    <x v="3"/>
    <s v="Eastern Europe"/>
    <x v="0"/>
    <x v="17"/>
    <s v="kg"/>
    <n v="76500000"/>
    <s v="DanoneMilk"/>
    <x v="1"/>
  </r>
  <r>
    <s v="Milk"/>
    <x v="43"/>
    <x v="3"/>
    <s v="Russian Federation"/>
    <x v="0"/>
    <x v="17"/>
    <s v="kg"/>
    <n v="234600000"/>
    <s v="DanoneMilk"/>
    <x v="1"/>
  </r>
  <r>
    <s v="Milk"/>
    <x v="43"/>
    <x v="3"/>
    <s v="North America"/>
    <x v="0"/>
    <x v="17"/>
    <s v="kg"/>
    <n v="162690000"/>
    <s v="DanoneMilk"/>
    <x v="1"/>
  </r>
  <r>
    <s v="Milk"/>
    <x v="43"/>
    <x v="3"/>
    <s v="Latin America and the Caribbean"/>
    <x v="0"/>
    <x v="17"/>
    <s v="kg"/>
    <n v="100980000"/>
    <s v="DanoneMilk"/>
    <x v="1"/>
  </r>
  <r>
    <s v="Milk"/>
    <x v="43"/>
    <x v="3"/>
    <s v="Near East and North Africa"/>
    <x v="0"/>
    <x v="17"/>
    <s v="kg"/>
    <n v="67320000.000000015"/>
    <s v="DanoneMilk"/>
    <x v="1"/>
  </r>
  <r>
    <s v="Milk"/>
    <x v="43"/>
    <x v="3"/>
    <s v="Sub-Saharan Africa"/>
    <x v="0"/>
    <x v="17"/>
    <s v="kg"/>
    <n v="114309066.66666667"/>
    <s v="DanoneMilk"/>
    <x v="1"/>
  </r>
  <r>
    <s v="Milk"/>
    <x v="44"/>
    <x v="3"/>
    <s v="Western Europe"/>
    <x v="0"/>
    <x v="17"/>
    <s v="kg"/>
    <n v="149577790.12557188"/>
    <s v="Danone-IFCNMilk"/>
    <x v="0"/>
  </r>
  <r>
    <s v="Milk"/>
    <x v="44"/>
    <x v="3"/>
    <s v="Eastern Europe"/>
    <x v="0"/>
    <x v="17"/>
    <s v="kg"/>
    <n v="100163698.74480256"/>
    <s v="Danone-IFCNMilk"/>
    <x v="0"/>
  </r>
  <r>
    <s v="Milk"/>
    <x v="44"/>
    <x v="3"/>
    <s v="Russian Federation"/>
    <x v="0"/>
    <x v="17"/>
    <s v="kg"/>
    <n v="307168676.15072799"/>
    <s v="Danone-IFCNMilk"/>
    <x v="0"/>
  </r>
  <r>
    <s v="Milk"/>
    <x v="44"/>
    <x v="3"/>
    <s v="North America"/>
    <x v="0"/>
    <x v="17"/>
    <s v="kg"/>
    <n v="213014799.33061349"/>
    <s v="Danone-IFCNMilk"/>
    <x v="0"/>
  </r>
  <r>
    <s v="Milk"/>
    <x v="44"/>
    <x v="3"/>
    <s v="Latin America and the Caribbean"/>
    <x v="0"/>
    <x v="17"/>
    <s v="kg"/>
    <n v="132216082.34313942"/>
    <s v="Danone-IFCNMilk"/>
    <x v="0"/>
  </r>
  <r>
    <s v="Milk"/>
    <x v="44"/>
    <x v="3"/>
    <s v="Near East and North Africa"/>
    <x v="0"/>
    <x v="17"/>
    <s v="kg"/>
    <n v="88144054.895426288"/>
    <s v="Danone-IFCNMilk"/>
    <x v="0"/>
  </r>
  <r>
    <s v="Milk"/>
    <x v="44"/>
    <x v="3"/>
    <s v="Sub-Saharan Africa"/>
    <x v="0"/>
    <x v="17"/>
    <s v="kg"/>
    <n v="149668221.14247784"/>
    <s v="Danone-IFCNMilk"/>
    <x v="0"/>
  </r>
  <r>
    <s v="Milk"/>
    <x v="45"/>
    <x v="3"/>
    <s v="Western Europe"/>
    <x v="0"/>
    <x v="17"/>
    <s v="kg"/>
    <n v="770000000.00000012"/>
    <s v="DMKMilk"/>
    <x v="1"/>
  </r>
  <r>
    <s v="Milk"/>
    <x v="46"/>
    <x v="3"/>
    <s v="North America"/>
    <x v="0"/>
    <x v="17"/>
    <s v="kg"/>
    <n v="1210000000"/>
    <s v="SaputoMilk"/>
    <x v="0"/>
  </r>
  <r>
    <s v="Milk"/>
    <x v="47"/>
    <x v="3"/>
    <s v="North America"/>
    <x v="0"/>
    <x v="17"/>
    <s v="kg"/>
    <n v="737000000"/>
    <s v="AgropurMilk"/>
    <x v="0"/>
  </r>
  <r>
    <s v="Milk"/>
    <x v="48"/>
    <x v="3"/>
    <s v="East Asia and Southeast Asia"/>
    <x v="0"/>
    <x v="17"/>
    <s v="kg"/>
    <n v="1358000000.0000002"/>
    <s v="China Mengniu DairyMilk"/>
    <x v="0"/>
  </r>
  <r>
    <s v="Milk"/>
    <x v="49"/>
    <x v="3"/>
    <s v="North America"/>
    <x v="0"/>
    <x v="17"/>
    <s v="kg"/>
    <n v="990000000"/>
    <s v="GlanbiaMilk"/>
    <x v="0"/>
  </r>
  <r>
    <s v="Milk"/>
    <x v="50"/>
    <x v="3"/>
    <s v="North America"/>
    <x v="0"/>
    <x v="17"/>
    <s v="kg"/>
    <n v="847000000"/>
    <s v="California DiariesMilk"/>
    <x v="0"/>
  </r>
  <r>
    <s v="Milk"/>
    <x v="51"/>
    <x v="3"/>
    <s v="East Asia and Southeast Asia"/>
    <x v="0"/>
    <x v="17"/>
    <s v="kg"/>
    <n v="1400000000.0000002"/>
    <s v="Yili Milk"/>
    <x v="0"/>
  </r>
  <r>
    <s v="Milk"/>
    <x v="52"/>
    <x v="3"/>
    <s v="Western Europe"/>
    <x v="0"/>
    <x v="17"/>
    <s v="kg"/>
    <n v="938000000.00000012"/>
    <s v="MüllerMilk"/>
    <x v="0"/>
  </r>
  <r>
    <s v="Milk"/>
    <x v="53"/>
    <x v="3"/>
    <s v="South Asia"/>
    <x v="0"/>
    <x v="17"/>
    <s v="kg"/>
    <n v="1440000000"/>
    <s v="AmulMilk"/>
    <x v="0"/>
  </r>
  <r>
    <s v="Milk"/>
    <x v="37"/>
    <x v="3"/>
    <s v="Oceania"/>
    <x v="0"/>
    <x v="18"/>
    <s v="kg"/>
    <n v="1408000000"/>
    <s v="FonterraMilk"/>
    <x v="0"/>
  </r>
  <r>
    <s v="Milk"/>
    <x v="38"/>
    <x v="3"/>
    <s v="North America"/>
    <x v="0"/>
    <x v="18"/>
    <s v="kg"/>
    <n v="2673000000.0000005"/>
    <s v="Dairy Farmers of AmericaMilk"/>
    <x v="0"/>
  </r>
  <r>
    <s v="Milk"/>
    <x v="39"/>
    <x v="3"/>
    <s v="Western Europe"/>
    <x v="0"/>
    <x v="18"/>
    <s v="kg"/>
    <n v="1808000000"/>
    <s v="LactalisMilk"/>
    <x v="0"/>
  </r>
  <r>
    <s v="Milk"/>
    <x v="40"/>
    <x v="3"/>
    <s v="Western Europe"/>
    <x v="0"/>
    <x v="18"/>
    <s v="kg"/>
    <n v="1080000000"/>
    <s v="NestléMilk"/>
    <x v="0"/>
  </r>
  <r>
    <s v="Milk"/>
    <x v="41"/>
    <x v="3"/>
    <s v="Western Europe"/>
    <x v="0"/>
    <x v="18"/>
    <s v="kg"/>
    <n v="1080000000"/>
    <s v="ArlaMilk"/>
    <x v="0"/>
  </r>
  <r>
    <s v="Milk"/>
    <x v="42"/>
    <x v="3"/>
    <s v="Western Europe"/>
    <x v="0"/>
    <x v="18"/>
    <s v="kg"/>
    <n v="856000000"/>
    <s v="FrieslandCampinaMilk"/>
    <x v="0"/>
  </r>
  <r>
    <s v="Milk"/>
    <x v="43"/>
    <x v="3"/>
    <s v="Western Europe"/>
    <x v="0"/>
    <x v="18"/>
    <s v="kg"/>
    <n v="65280000"/>
    <s v="DanoneMilk"/>
    <x v="1"/>
  </r>
  <r>
    <s v="Milk"/>
    <x v="43"/>
    <x v="3"/>
    <s v="Eastern Europe"/>
    <x v="0"/>
    <x v="18"/>
    <s v="kg"/>
    <n v="40800000"/>
    <s v="DanoneMilk"/>
    <x v="1"/>
  </r>
  <r>
    <s v="Milk"/>
    <x v="43"/>
    <x v="3"/>
    <s v="Russian Federation"/>
    <x v="0"/>
    <x v="18"/>
    <s v="kg"/>
    <n v="105570000.00000001"/>
    <s v="DanoneMilk"/>
    <x v="1"/>
  </r>
  <r>
    <s v="Milk"/>
    <x v="43"/>
    <x v="3"/>
    <s v="North America"/>
    <x v="0"/>
    <x v="18"/>
    <s v="kg"/>
    <n v="133110000.00000001"/>
    <s v="DanoneMilk"/>
    <x v="1"/>
  </r>
  <r>
    <s v="Milk"/>
    <x v="43"/>
    <x v="3"/>
    <s v="Latin America and the Caribbean"/>
    <x v="0"/>
    <x v="18"/>
    <s v="kg"/>
    <n v="44880000"/>
    <s v="DanoneMilk"/>
    <x v="1"/>
  </r>
  <r>
    <s v="Milk"/>
    <x v="43"/>
    <x v="3"/>
    <s v="Near East and North Africa"/>
    <x v="0"/>
    <x v="18"/>
    <s v="kg"/>
    <n v="26180000.000000007"/>
    <s v="DanoneMilk"/>
    <x v="1"/>
  </r>
  <r>
    <s v="Milk"/>
    <x v="43"/>
    <x v="3"/>
    <s v="Sub-Saharan Africa"/>
    <x v="0"/>
    <x v="18"/>
    <s v="kg"/>
    <n v="10206166.666666666"/>
    <s v="DanoneMilk"/>
    <x v="1"/>
  </r>
  <r>
    <s v="Milk"/>
    <x v="44"/>
    <x v="3"/>
    <s v="Western Europe"/>
    <x v="0"/>
    <x v="18"/>
    <s v="kg"/>
    <n v="85473022.9288982"/>
    <s v="Danone-IFCNMilk"/>
    <x v="0"/>
  </r>
  <r>
    <s v="Milk"/>
    <x v="44"/>
    <x v="3"/>
    <s v="Eastern Europe"/>
    <x v="0"/>
    <x v="18"/>
    <s v="kg"/>
    <n v="53420639.33056137"/>
    <s v="Danone-IFCNMilk"/>
    <x v="0"/>
  </r>
  <r>
    <s v="Milk"/>
    <x v="44"/>
    <x v="3"/>
    <s v="Russian Federation"/>
    <x v="0"/>
    <x v="18"/>
    <s v="kg"/>
    <n v="138225904.2678276"/>
    <s v="Danone-IFCNMilk"/>
    <x v="0"/>
  </r>
  <r>
    <s v="Milk"/>
    <x v="44"/>
    <x v="3"/>
    <s v="North America"/>
    <x v="0"/>
    <x v="18"/>
    <s v="kg"/>
    <n v="174284835.8159565"/>
    <s v="Danone-IFCNMilk"/>
    <x v="0"/>
  </r>
  <r>
    <s v="Milk"/>
    <x v="44"/>
    <x v="3"/>
    <s v="Latin America and the Caribbean"/>
    <x v="0"/>
    <x v="18"/>
    <s v="kg"/>
    <n v="58762703.263617523"/>
    <s v="Danone-IFCNMilk"/>
    <x v="0"/>
  </r>
  <r>
    <s v="Milk"/>
    <x v="44"/>
    <x v="3"/>
    <s v="Near East and North Africa"/>
    <x v="0"/>
    <x v="18"/>
    <s v="kg"/>
    <n v="34278243.570443563"/>
    <s v="Danone-IFCNMilk"/>
    <x v="0"/>
  </r>
  <r>
    <s v="Milk"/>
    <x v="44"/>
    <x v="3"/>
    <s v="Sub-Saharan Africa"/>
    <x v="0"/>
    <x v="18"/>
    <s v="kg"/>
    <n v="13363234.030578379"/>
    <s v="Danone-IFCNMilk"/>
    <x v="0"/>
  </r>
  <r>
    <s v="Milk"/>
    <x v="45"/>
    <x v="3"/>
    <s v="Western Europe"/>
    <x v="0"/>
    <x v="18"/>
    <s v="kg"/>
    <n v="440000000"/>
    <s v="DMKMilk"/>
    <x v="1"/>
  </r>
  <r>
    <s v="Milk"/>
    <x v="46"/>
    <x v="3"/>
    <s v="North America"/>
    <x v="0"/>
    <x v="18"/>
    <s v="kg"/>
    <n v="990000000.00000012"/>
    <s v="SaputoMilk"/>
    <x v="0"/>
  </r>
  <r>
    <s v="Milk"/>
    <x v="47"/>
    <x v="3"/>
    <s v="North America"/>
    <x v="0"/>
    <x v="18"/>
    <s v="kg"/>
    <n v="603000000.00000012"/>
    <s v="AgropurMilk"/>
    <x v="0"/>
  </r>
  <r>
    <s v="Milk"/>
    <x v="48"/>
    <x v="3"/>
    <s v="East Asia and Southeast Asia"/>
    <x v="0"/>
    <x v="18"/>
    <s v="kg"/>
    <n v="679000000.00000012"/>
    <s v="China Mengniu DairyMilk"/>
    <x v="0"/>
  </r>
  <r>
    <s v="Milk"/>
    <x v="49"/>
    <x v="3"/>
    <s v="North America"/>
    <x v="0"/>
    <x v="18"/>
    <s v="kg"/>
    <n v="810000000.00000012"/>
    <s v="GlanbiaMilk"/>
    <x v="0"/>
  </r>
  <r>
    <s v="Milk"/>
    <x v="50"/>
    <x v="3"/>
    <s v="North America"/>
    <x v="0"/>
    <x v="18"/>
    <s v="kg"/>
    <n v="693000000.00000012"/>
    <s v="California DiariesMilk"/>
    <x v="0"/>
  </r>
  <r>
    <s v="Milk"/>
    <x v="51"/>
    <x v="3"/>
    <s v="East Asia and Southeast Asia"/>
    <x v="0"/>
    <x v="18"/>
    <s v="kg"/>
    <n v="700000000.00000012"/>
    <s v="Yili Milk"/>
    <x v="0"/>
  </r>
  <r>
    <s v="Milk"/>
    <x v="52"/>
    <x v="3"/>
    <s v="Western Europe"/>
    <x v="0"/>
    <x v="18"/>
    <s v="kg"/>
    <n v="536000000"/>
    <s v="MüllerMilk"/>
    <x v="0"/>
  </r>
  <r>
    <s v="Milk"/>
    <x v="53"/>
    <x v="3"/>
    <s v="South Asia"/>
    <x v="0"/>
    <x v="18"/>
    <s v="kg"/>
    <n v="480000000"/>
    <s v="AmulMilk"/>
    <x v="0"/>
  </r>
  <r>
    <s v="Milk"/>
    <x v="37"/>
    <x v="3"/>
    <s v="Oceania"/>
    <x v="0"/>
    <x v="19"/>
    <s v="kg"/>
    <n v="4752000000"/>
    <s v="FonterraMilk"/>
    <x v="0"/>
  </r>
  <r>
    <s v="Milk"/>
    <x v="38"/>
    <x v="3"/>
    <s v="North America"/>
    <x v="0"/>
    <x v="19"/>
    <s v="kg"/>
    <n v="5940000000"/>
    <s v="Dairy Farmers of AmericaMilk"/>
    <x v="0"/>
  </r>
  <r>
    <s v="Milk"/>
    <x v="39"/>
    <x v="3"/>
    <s v="Western Europe"/>
    <x v="0"/>
    <x v="19"/>
    <s v="kg"/>
    <n v="5424000000"/>
    <s v="LactalisMilk"/>
    <x v="0"/>
  </r>
  <r>
    <s v="Milk"/>
    <x v="40"/>
    <x v="3"/>
    <s v="Western Europe"/>
    <x v="0"/>
    <x v="19"/>
    <s v="kg"/>
    <n v="3240000000"/>
    <s v="NestléMilk"/>
    <x v="0"/>
  </r>
  <r>
    <s v="Milk"/>
    <x v="41"/>
    <x v="3"/>
    <s v="Western Europe"/>
    <x v="0"/>
    <x v="19"/>
    <s v="kg"/>
    <n v="3240000000"/>
    <s v="ArlaMilk"/>
    <x v="0"/>
  </r>
  <r>
    <s v="Milk"/>
    <x v="42"/>
    <x v="3"/>
    <s v="Western Europe"/>
    <x v="0"/>
    <x v="19"/>
    <s v="kg"/>
    <n v="2568000000"/>
    <s v="FrieslandCampinaMilk"/>
    <x v="0"/>
  </r>
  <r>
    <s v="Milk"/>
    <x v="43"/>
    <x v="3"/>
    <s v="Western Europe"/>
    <x v="0"/>
    <x v="19"/>
    <s v="kg"/>
    <n v="195840000"/>
    <s v="DanoneMilk"/>
    <x v="1"/>
  </r>
  <r>
    <s v="Milk"/>
    <x v="43"/>
    <x v="3"/>
    <s v="Eastern Europe"/>
    <x v="0"/>
    <x v="19"/>
    <s v="kg"/>
    <n v="107100000"/>
    <s v="DanoneMilk"/>
    <x v="1"/>
  </r>
  <r>
    <s v="Milk"/>
    <x v="43"/>
    <x v="3"/>
    <s v="Russian Federation"/>
    <x v="0"/>
    <x v="19"/>
    <s v="kg"/>
    <n v="187680000"/>
    <s v="DanoneMilk"/>
    <x v="1"/>
  </r>
  <r>
    <s v="Milk"/>
    <x v="43"/>
    <x v="3"/>
    <s v="North America"/>
    <x v="0"/>
    <x v="19"/>
    <s v="kg"/>
    <n v="295800000"/>
    <s v="DanoneMilk"/>
    <x v="1"/>
  </r>
  <r>
    <s v="Milk"/>
    <x v="43"/>
    <x v="3"/>
    <s v="Latin America and the Caribbean"/>
    <x v="0"/>
    <x v="19"/>
    <s v="kg"/>
    <n v="89760000"/>
    <s v="DanoneMilk"/>
    <x v="1"/>
  </r>
  <r>
    <s v="Milk"/>
    <x v="43"/>
    <x v="3"/>
    <s v="Near East and North Africa"/>
    <x v="0"/>
    <x v="19"/>
    <s v="kg"/>
    <n v="29920000.000000004"/>
    <s v="DanoneMilk"/>
    <x v="1"/>
  </r>
  <r>
    <s v="Milk"/>
    <x v="43"/>
    <x v="3"/>
    <s v="Sub-Saharan Africa"/>
    <x v="0"/>
    <x v="19"/>
    <s v="kg"/>
    <n v="16329866.666666666"/>
    <s v="DanoneMilk"/>
    <x v="1"/>
  </r>
  <r>
    <s v="Milk"/>
    <x v="44"/>
    <x v="3"/>
    <s v="Western Europe"/>
    <x v="0"/>
    <x v="19"/>
    <s v="kg"/>
    <n v="256419068.78669459"/>
    <s v="Danone-IFCNMilk"/>
    <x v="0"/>
  </r>
  <r>
    <s v="Milk"/>
    <x v="44"/>
    <x v="3"/>
    <s v="Eastern Europe"/>
    <x v="0"/>
    <x v="19"/>
    <s v="kg"/>
    <n v="140229178.24272358"/>
    <s v="Danone-IFCNMilk"/>
    <x v="0"/>
  </r>
  <r>
    <s v="Milk"/>
    <x v="44"/>
    <x v="3"/>
    <s v="Russian Federation"/>
    <x v="0"/>
    <x v="19"/>
    <s v="kg"/>
    <n v="245734940.92058238"/>
    <s v="Danone-IFCNMilk"/>
    <x v="0"/>
  </r>
  <r>
    <s v="Milk"/>
    <x v="44"/>
    <x v="3"/>
    <s v="North America"/>
    <x v="0"/>
    <x v="19"/>
    <s v="kg"/>
    <n v="387299635.14656997"/>
    <s v="Danone-IFCNMilk"/>
    <x v="0"/>
  </r>
  <r>
    <s v="Milk"/>
    <x v="44"/>
    <x v="3"/>
    <s v="Latin America and the Caribbean"/>
    <x v="0"/>
    <x v="19"/>
    <s v="kg"/>
    <n v="117525406.52723505"/>
    <s v="Danone-IFCNMilk"/>
    <x v="0"/>
  </r>
  <r>
    <s v="Milk"/>
    <x v="44"/>
    <x v="3"/>
    <s v="Near East and North Africa"/>
    <x v="0"/>
    <x v="19"/>
    <s v="kg"/>
    <n v="39175135.509078354"/>
    <s v="Danone-IFCNMilk"/>
    <x v="0"/>
  </r>
  <r>
    <s v="Milk"/>
    <x v="44"/>
    <x v="3"/>
    <s v="Sub-Saharan Africa"/>
    <x v="0"/>
    <x v="19"/>
    <s v="kg"/>
    <n v="21381174.448925406"/>
    <s v="Danone-IFCNMilk"/>
    <x v="0"/>
  </r>
  <r>
    <s v="Milk"/>
    <x v="45"/>
    <x v="3"/>
    <s v="Western Europe"/>
    <x v="0"/>
    <x v="19"/>
    <s v="kg"/>
    <n v="1320000000"/>
    <s v="DMKMilk"/>
    <x v="1"/>
  </r>
  <r>
    <s v="Milk"/>
    <x v="46"/>
    <x v="3"/>
    <s v="North America"/>
    <x v="0"/>
    <x v="19"/>
    <s v="kg"/>
    <n v="2200000000"/>
    <s v="SaputoMilk"/>
    <x v="0"/>
  </r>
  <r>
    <s v="Milk"/>
    <x v="47"/>
    <x v="3"/>
    <s v="North America"/>
    <x v="0"/>
    <x v="19"/>
    <s v="kg"/>
    <n v="1340000000"/>
    <s v="AgropurMilk"/>
    <x v="0"/>
  </r>
  <r>
    <s v="Milk"/>
    <x v="48"/>
    <x v="3"/>
    <s v="East Asia and Southeast Asia"/>
    <x v="0"/>
    <x v="19"/>
    <s v="kg"/>
    <n v="485000000"/>
    <s v="China Mengniu DairyMilk"/>
    <x v="0"/>
  </r>
  <r>
    <s v="Milk"/>
    <x v="49"/>
    <x v="3"/>
    <s v="North America"/>
    <x v="0"/>
    <x v="19"/>
    <s v="kg"/>
    <n v="1800000000"/>
    <s v="GlanbiaMilk"/>
    <x v="0"/>
  </r>
  <r>
    <s v="Milk"/>
    <x v="50"/>
    <x v="3"/>
    <s v="North America"/>
    <x v="0"/>
    <x v="19"/>
    <s v="kg"/>
    <n v="1540000000"/>
    <s v="California DiariesMilk"/>
    <x v="0"/>
  </r>
  <r>
    <s v="Milk"/>
    <x v="51"/>
    <x v="3"/>
    <s v="East Asia and Southeast Asia"/>
    <x v="0"/>
    <x v="19"/>
    <s v="kg"/>
    <n v="500000000"/>
    <s v="Yili Milk"/>
    <x v="0"/>
  </r>
  <r>
    <s v="Milk"/>
    <x v="52"/>
    <x v="3"/>
    <s v="Western Europe"/>
    <x v="0"/>
    <x v="19"/>
    <s v="kg"/>
    <n v="1608000000"/>
    <s v="MüllerMilk"/>
    <x v="0"/>
  </r>
  <r>
    <s v="Milk"/>
    <x v="53"/>
    <x v="3"/>
    <s v="South Asia"/>
    <x v="0"/>
    <x v="19"/>
    <s v="kg"/>
    <n v="288000000"/>
    <s v="AmulMilk"/>
    <x v="0"/>
  </r>
  <r>
    <s v="Milk"/>
    <x v="37"/>
    <x v="3"/>
    <s v="Oceania"/>
    <x v="1"/>
    <x v="20"/>
    <s v="kg"/>
    <n v="17600000000"/>
    <s v="FonterraMilk"/>
    <x v="0"/>
  </r>
  <r>
    <s v="Milk"/>
    <x v="38"/>
    <x v="3"/>
    <s v="North America"/>
    <x v="1"/>
    <x v="20"/>
    <s v="kg"/>
    <n v="29700000000"/>
    <s v="Dairy Farmers of AmericaMilk"/>
    <x v="0"/>
  </r>
  <r>
    <s v="Milk"/>
    <x v="39"/>
    <x v="3"/>
    <s v="Western Europe"/>
    <x v="1"/>
    <x v="20"/>
    <s v="kg"/>
    <n v="22600000000"/>
    <s v="LactalisMilk"/>
    <x v="0"/>
  </r>
  <r>
    <s v="Milk"/>
    <x v="40"/>
    <x v="3"/>
    <s v="Western Europe"/>
    <x v="1"/>
    <x v="20"/>
    <s v="kg"/>
    <n v="13500000000"/>
    <s v="NestléMilk"/>
    <x v="0"/>
  </r>
  <r>
    <s v="Milk"/>
    <x v="41"/>
    <x v="3"/>
    <s v="Western Europe"/>
    <x v="1"/>
    <x v="20"/>
    <s v="kg"/>
    <n v="13500000000"/>
    <s v="ArlaMilk"/>
    <x v="0"/>
  </r>
  <r>
    <s v="Milk"/>
    <x v="42"/>
    <x v="3"/>
    <s v="Western Europe"/>
    <x v="1"/>
    <x v="20"/>
    <s v="kg"/>
    <n v="10700000000"/>
    <s v="FrieslandCampinaMilk"/>
    <x v="0"/>
  </r>
  <r>
    <s v="Milk"/>
    <x v="43"/>
    <x v="3"/>
    <s v="Western Europe"/>
    <x v="1"/>
    <x v="20"/>
    <s v="kg"/>
    <n v="816000000"/>
    <s v="DanoneMilk"/>
    <x v="1"/>
  </r>
  <r>
    <s v="Milk"/>
    <x v="43"/>
    <x v="3"/>
    <s v="Eastern Europe"/>
    <x v="1"/>
    <x v="20"/>
    <s v="kg"/>
    <n v="510000000"/>
    <s v="DanoneMilk"/>
    <x v="1"/>
  </r>
  <r>
    <s v="Milk"/>
    <x v="43"/>
    <x v="3"/>
    <s v="Russian Federation"/>
    <x v="1"/>
    <x v="20"/>
    <s v="kg"/>
    <n v="1173000000"/>
    <s v="DanoneMilk"/>
    <x v="1"/>
  </r>
  <r>
    <s v="Milk"/>
    <x v="43"/>
    <x v="3"/>
    <s v="North America"/>
    <x v="1"/>
    <x v="20"/>
    <s v="kg"/>
    <n v="1479000000"/>
    <s v="DanoneMilk"/>
    <x v="1"/>
  </r>
  <r>
    <s v="Milk"/>
    <x v="43"/>
    <x v="3"/>
    <s v="Latin America and the Caribbean"/>
    <x v="1"/>
    <x v="20"/>
    <s v="kg"/>
    <n v="561000000"/>
    <s v="DanoneMilk"/>
    <x v="1"/>
  </r>
  <r>
    <s v="Milk"/>
    <x v="43"/>
    <x v="3"/>
    <s v="Near East and North Africa"/>
    <x v="1"/>
    <x v="20"/>
    <s v="kg"/>
    <n v="374000000.00000006"/>
    <s v="DanoneMilk"/>
    <x v="1"/>
  </r>
  <r>
    <s v="Milk"/>
    <x v="43"/>
    <x v="3"/>
    <s v="Sub-Saharan Africa"/>
    <x v="1"/>
    <x v="20"/>
    <s v="kg"/>
    <n v="204123333.33333331"/>
    <s v="DanoneMilk"/>
    <x v="1"/>
  </r>
  <r>
    <s v="Milk"/>
    <x v="44"/>
    <x v="3"/>
    <s v="Western Europe"/>
    <x v="1"/>
    <x v="20"/>
    <s v="kg"/>
    <n v="1068412786.6112275"/>
    <s v="Danone-IFCNMilk"/>
    <x v="0"/>
  </r>
  <r>
    <s v="Milk"/>
    <x v="44"/>
    <x v="3"/>
    <s v="Eastern Europe"/>
    <x v="1"/>
    <x v="20"/>
    <s v="kg"/>
    <n v="667757991.63201714"/>
    <s v="Danone-IFCNMilk"/>
    <x v="0"/>
  </r>
  <r>
    <s v="Milk"/>
    <x v="44"/>
    <x v="3"/>
    <s v="Russian Federation"/>
    <x v="1"/>
    <x v="20"/>
    <s v="kg"/>
    <n v="1535843380.7536399"/>
    <s v="Danone-IFCNMilk"/>
    <x v="0"/>
  </r>
  <r>
    <s v="Milk"/>
    <x v="44"/>
    <x v="3"/>
    <s v="North America"/>
    <x v="1"/>
    <x v="20"/>
    <s v="kg"/>
    <n v="1936498175.7328498"/>
    <s v="Danone-IFCNMilk"/>
    <x v="0"/>
  </r>
  <r>
    <s v="Milk"/>
    <x v="44"/>
    <x v="3"/>
    <s v="Latin America and the Caribbean"/>
    <x v="1"/>
    <x v="20"/>
    <s v="kg"/>
    <n v="734533790.79521906"/>
    <s v="Danone-IFCNMilk"/>
    <x v="0"/>
  </r>
  <r>
    <s v="Milk"/>
    <x v="44"/>
    <x v="3"/>
    <s v="Near East and North Africa"/>
    <x v="1"/>
    <x v="20"/>
    <s v="kg"/>
    <n v="489689193.86347944"/>
    <s v="Danone-IFCNMilk"/>
    <x v="0"/>
  </r>
  <r>
    <s v="Milk"/>
    <x v="44"/>
    <x v="3"/>
    <s v="Sub-Saharan Africa"/>
    <x v="1"/>
    <x v="20"/>
    <s v="kg"/>
    <n v="267264680.61156756"/>
    <s v="Danone-IFCNMilk"/>
    <x v="0"/>
  </r>
  <r>
    <s v="Milk"/>
    <x v="45"/>
    <x v="3"/>
    <s v="Western Europe"/>
    <x v="1"/>
    <x v="20"/>
    <s v="kg"/>
    <n v="5500000000"/>
    <s v="DMKMilk"/>
    <x v="1"/>
  </r>
  <r>
    <s v="Milk"/>
    <x v="46"/>
    <x v="3"/>
    <s v="North America"/>
    <x v="1"/>
    <x v="20"/>
    <s v="kg"/>
    <n v="11000000000"/>
    <s v="SaputoMilk"/>
    <x v="0"/>
  </r>
  <r>
    <s v="Milk"/>
    <x v="47"/>
    <x v="3"/>
    <s v="North America"/>
    <x v="1"/>
    <x v="20"/>
    <s v="kg"/>
    <n v="6700000000"/>
    <s v="AgropurMilk"/>
    <x v="0"/>
  </r>
  <r>
    <s v="Milk"/>
    <x v="48"/>
    <x v="3"/>
    <s v="East Asia and Southeast Asia"/>
    <x v="1"/>
    <x v="20"/>
    <s v="kg"/>
    <n v="9700000000"/>
    <s v="China Mengniu DairyMilk"/>
    <x v="0"/>
  </r>
  <r>
    <s v="Milk"/>
    <x v="49"/>
    <x v="3"/>
    <s v="North America"/>
    <x v="1"/>
    <x v="20"/>
    <s v="kg"/>
    <n v="9000000000"/>
    <s v="GlanbiaMilk"/>
    <x v="0"/>
  </r>
  <r>
    <s v="Milk"/>
    <x v="50"/>
    <x v="3"/>
    <s v="North America"/>
    <x v="1"/>
    <x v="20"/>
    <s v="kg"/>
    <n v="7700000000"/>
    <s v="California DiariesMilk"/>
    <x v="0"/>
  </r>
  <r>
    <s v="Milk"/>
    <x v="51"/>
    <x v="3"/>
    <s v="East Asia and Southeast Asia"/>
    <x v="1"/>
    <x v="20"/>
    <s v="kg"/>
    <n v="10000000000"/>
    <s v="Yili Milk"/>
    <x v="0"/>
  </r>
  <r>
    <s v="Milk"/>
    <x v="52"/>
    <x v="3"/>
    <s v="Western Europe"/>
    <x v="1"/>
    <x v="20"/>
    <s v="kg"/>
    <n v="6700000000"/>
    <s v="MüllerMilk"/>
    <x v="0"/>
  </r>
  <r>
    <s v="Milk"/>
    <x v="53"/>
    <x v="3"/>
    <s v="South Asia"/>
    <x v="1"/>
    <x v="20"/>
    <s v="kg"/>
    <n v="9600000000"/>
    <s v="AmulMilk"/>
    <x v="0"/>
  </r>
  <r>
    <s v="Milk"/>
    <x v="37"/>
    <x v="3"/>
    <s v="Oceania"/>
    <x v="1"/>
    <x v="3"/>
    <s v="kg"/>
    <n v="547555555.55555558"/>
    <s v="FonterraMilk"/>
    <x v="0"/>
  </r>
  <r>
    <s v="Milk"/>
    <x v="38"/>
    <x v="3"/>
    <s v="North America"/>
    <x v="1"/>
    <x v="3"/>
    <s v="kg"/>
    <n v="1056000000"/>
    <s v="Dairy Farmers of AmericaMilk"/>
    <x v="0"/>
  </r>
  <r>
    <s v="Milk"/>
    <x v="39"/>
    <x v="3"/>
    <s v="Western Europe"/>
    <x v="1"/>
    <x v="3"/>
    <s v="kg"/>
    <n v="828666666.66666663"/>
    <s v="LactalisMilk"/>
    <x v="0"/>
  </r>
  <r>
    <s v="Milk"/>
    <x v="40"/>
    <x v="3"/>
    <s v="Western Europe"/>
    <x v="1"/>
    <x v="3"/>
    <s v="kg"/>
    <n v="495000000"/>
    <s v="NestléMilk"/>
    <x v="0"/>
  </r>
  <r>
    <s v="Milk"/>
    <x v="41"/>
    <x v="3"/>
    <s v="Western Europe"/>
    <x v="1"/>
    <x v="3"/>
    <s v="kg"/>
    <n v="495000000"/>
    <s v="ArlaMilk"/>
    <x v="0"/>
  </r>
  <r>
    <s v="Milk"/>
    <x v="42"/>
    <x v="3"/>
    <s v="Western Europe"/>
    <x v="1"/>
    <x v="3"/>
    <s v="kg"/>
    <n v="392333333.33333331"/>
    <s v="FrieslandCampinaMilk"/>
    <x v="0"/>
  </r>
  <r>
    <s v="Milk"/>
    <x v="43"/>
    <x v="3"/>
    <s v="Western Europe"/>
    <x v="1"/>
    <x v="3"/>
    <s v="kg"/>
    <n v="29920000"/>
    <s v="DanoneMilk"/>
    <x v="1"/>
  </r>
  <r>
    <s v="Milk"/>
    <x v="43"/>
    <x v="3"/>
    <s v="Eastern Europe"/>
    <x v="1"/>
    <x v="3"/>
    <s v="kg"/>
    <n v="19077777.777777776"/>
    <s v="DanoneMilk"/>
    <x v="1"/>
  </r>
  <r>
    <s v="Milk"/>
    <x v="43"/>
    <x v="3"/>
    <s v="Russian Federation"/>
    <x v="1"/>
    <x v="3"/>
    <s v="kg"/>
    <n v="47354444.444444448"/>
    <s v="DanoneMilk"/>
    <x v="1"/>
  </r>
  <r>
    <s v="Milk"/>
    <x v="43"/>
    <x v="3"/>
    <s v="North America"/>
    <x v="1"/>
    <x v="3"/>
    <s v="kg"/>
    <n v="52586666.666666664"/>
    <s v="DanoneMilk"/>
    <x v="1"/>
  </r>
  <r>
    <s v="Milk"/>
    <x v="43"/>
    <x v="3"/>
    <s v="Latin America and the Caribbean"/>
    <x v="1"/>
    <x v="3"/>
    <s v="kg"/>
    <n v="57762222.222222224"/>
    <s v="DanoneMilk"/>
    <x v="1"/>
  </r>
  <r>
    <s v="Milk"/>
    <x v="43"/>
    <x v="3"/>
    <s v="Near East and North Africa"/>
    <x v="1"/>
    <x v="3"/>
    <s v="kg"/>
    <n v="32690370.370370373"/>
    <s v="DanoneMilk"/>
    <x v="1"/>
  </r>
  <r>
    <s v="Milk"/>
    <x v="43"/>
    <x v="3"/>
    <s v="Sub-Saharan Africa"/>
    <x v="1"/>
    <x v="3"/>
    <s v="kg"/>
    <n v="47326372.839506164"/>
    <s v="DanoneMilk"/>
    <x v="1"/>
  </r>
  <r>
    <s v="Milk"/>
    <x v="44"/>
    <x v="3"/>
    <s v="Western Europe"/>
    <x v="1"/>
    <x v="3"/>
    <s v="kg"/>
    <n v="39175135.509078346"/>
    <s v="Danone-IFCNMilk"/>
    <x v="0"/>
  </r>
  <r>
    <s v="Milk"/>
    <x v="44"/>
    <x v="3"/>
    <s v="Eastern Europe"/>
    <x v="1"/>
    <x v="3"/>
    <s v="kg"/>
    <n v="24979095.242531009"/>
    <s v="Danone-IFCNMilk"/>
    <x v="0"/>
  </r>
  <r>
    <s v="Milk"/>
    <x v="44"/>
    <x v="3"/>
    <s v="Russian Federation"/>
    <x v="1"/>
    <x v="3"/>
    <s v="kg"/>
    <n v="62002566.111906208"/>
    <s v="Danone-IFCNMilk"/>
    <x v="0"/>
  </r>
  <r>
    <s v="Milk"/>
    <x v="44"/>
    <x v="3"/>
    <s v="North America"/>
    <x v="1"/>
    <x v="3"/>
    <s v="kg"/>
    <n v="68853268.470501319"/>
    <s v="Danone-IFCNMilk"/>
    <x v="0"/>
  </r>
  <r>
    <s v="Milk"/>
    <x v="44"/>
    <x v="3"/>
    <s v="Latin America and the Caribbean"/>
    <x v="1"/>
    <x v="3"/>
    <s v="kg"/>
    <n v="75629775.496692926"/>
    <s v="Danone-IFCNMilk"/>
    <x v="0"/>
  </r>
  <r>
    <s v="Milk"/>
    <x v="44"/>
    <x v="3"/>
    <s v="Near East and North Africa"/>
    <x v="1"/>
    <x v="3"/>
    <s v="kg"/>
    <n v="42802462.871030048"/>
    <s v="Danone-IFCNMilk"/>
    <x v="0"/>
  </r>
  <r>
    <s v="Milk"/>
    <x v="44"/>
    <x v="3"/>
    <s v="Sub-Saharan Africa"/>
    <x v="1"/>
    <x v="3"/>
    <s v="kg"/>
    <n v="61965811.134385653"/>
    <s v="Danone-IFCNMilk"/>
    <x v="0"/>
  </r>
  <r>
    <s v="Milk"/>
    <x v="45"/>
    <x v="3"/>
    <s v="Western Europe"/>
    <x v="1"/>
    <x v="3"/>
    <s v="kg"/>
    <n v="201666666.66666666"/>
    <s v="DMKMilk"/>
    <x v="1"/>
  </r>
  <r>
    <s v="Milk"/>
    <x v="46"/>
    <x v="3"/>
    <s v="North America"/>
    <x v="1"/>
    <x v="3"/>
    <s v="kg"/>
    <n v="391111111.1111111"/>
    <s v="SaputoMilk"/>
    <x v="0"/>
  </r>
  <r>
    <s v="Milk"/>
    <x v="47"/>
    <x v="3"/>
    <s v="North America"/>
    <x v="1"/>
    <x v="3"/>
    <s v="kg"/>
    <n v="238222222.22222221"/>
    <s v="AgropurMilk"/>
    <x v="0"/>
  </r>
  <r>
    <s v="Milk"/>
    <x v="48"/>
    <x v="3"/>
    <s v="East Asia and Southeast Asia"/>
    <x v="1"/>
    <x v="3"/>
    <s v="kg"/>
    <n v="750851851.85185182"/>
    <s v="China Mengniu DairyMilk"/>
    <x v="0"/>
  </r>
  <r>
    <s v="Milk"/>
    <x v="49"/>
    <x v="3"/>
    <s v="North America"/>
    <x v="1"/>
    <x v="3"/>
    <s v="kg"/>
    <n v="320000000"/>
    <s v="GlanbiaMilk"/>
    <x v="0"/>
  </r>
  <r>
    <s v="Milk"/>
    <x v="50"/>
    <x v="3"/>
    <s v="North America"/>
    <x v="1"/>
    <x v="3"/>
    <s v="kg"/>
    <n v="273777777.77777779"/>
    <s v="California DiariesMilk"/>
    <x v="0"/>
  </r>
  <r>
    <s v="Milk"/>
    <x v="51"/>
    <x v="3"/>
    <s v="East Asia and Southeast Asia"/>
    <x v="1"/>
    <x v="3"/>
    <s v="kg"/>
    <n v="774074074.07407403"/>
    <s v="Yili Milk"/>
    <x v="0"/>
  </r>
  <r>
    <s v="Milk"/>
    <x v="52"/>
    <x v="3"/>
    <s v="Western Europe"/>
    <x v="1"/>
    <x v="3"/>
    <s v="kg"/>
    <n v="245666666.66666666"/>
    <s v="MüllerMilk"/>
    <x v="0"/>
  </r>
  <r>
    <s v="Milk"/>
    <x v="53"/>
    <x v="3"/>
    <s v="South Asia"/>
    <x v="1"/>
    <x v="3"/>
    <s v="kg"/>
    <n v="771555555.55555558"/>
    <s v="AmulMilk"/>
    <x v="0"/>
  </r>
  <r>
    <s v="Milk"/>
    <x v="37"/>
    <x v="3"/>
    <s v="Oceania"/>
    <x v="1"/>
    <x v="4"/>
    <s v="%"/>
    <n v="0.58741258741258739"/>
    <s v="FonterraMilk"/>
    <x v="0"/>
  </r>
  <r>
    <s v="Milk"/>
    <x v="38"/>
    <x v="3"/>
    <s v="North America"/>
    <x v="1"/>
    <x v="4"/>
    <s v="%"/>
    <n v="0.61146496815286622"/>
    <s v="Dairy Farmers of AmericaMilk"/>
    <x v="0"/>
  </r>
  <r>
    <s v="Milk"/>
    <x v="39"/>
    <x v="3"/>
    <s v="Western Europe"/>
    <x v="1"/>
    <x v="4"/>
    <s v="%"/>
    <n v="0.5561797752808989"/>
    <s v="LactalisMilk"/>
    <x v="0"/>
  </r>
  <r>
    <s v="Milk"/>
    <x v="40"/>
    <x v="3"/>
    <s v="Western Europe"/>
    <x v="1"/>
    <x v="4"/>
    <s v="%"/>
    <n v="0.5561797752808989"/>
    <s v="NestléMilk"/>
    <x v="0"/>
  </r>
  <r>
    <s v="Milk"/>
    <x v="41"/>
    <x v="3"/>
    <s v="Western Europe"/>
    <x v="1"/>
    <x v="4"/>
    <s v="%"/>
    <n v="0.5561797752808989"/>
    <s v="ArlaMilk"/>
    <x v="0"/>
  </r>
  <r>
    <s v="Milk"/>
    <x v="42"/>
    <x v="3"/>
    <s v="Western Europe"/>
    <x v="1"/>
    <x v="4"/>
    <s v="%"/>
    <n v="0.5561797752808989"/>
    <s v="FrieslandCampinaMilk"/>
    <x v="0"/>
  </r>
  <r>
    <s v="Milk"/>
    <x v="43"/>
    <x v="3"/>
    <s v="Western Europe"/>
    <x v="1"/>
    <x v="4"/>
    <s v="%"/>
    <n v="0.5561797752808989"/>
    <s v="DanoneMilk"/>
    <x v="1"/>
  </r>
  <r>
    <s v="Milk"/>
    <x v="43"/>
    <x v="3"/>
    <s v="Eastern Europe"/>
    <x v="1"/>
    <x v="4"/>
    <s v="%"/>
    <n v="0.55191256830601088"/>
    <s v="DanoneMilk"/>
    <x v="1"/>
  </r>
  <r>
    <s v="Milk"/>
    <x v="43"/>
    <x v="3"/>
    <s v="Russian Federation"/>
    <x v="1"/>
    <x v="4"/>
    <s v="%"/>
    <n v="0.48230088495575218"/>
    <s v="DanoneMilk"/>
    <x v="1"/>
  </r>
  <r>
    <s v="Milk"/>
    <x v="43"/>
    <x v="3"/>
    <s v="North America"/>
    <x v="1"/>
    <x v="4"/>
    <s v="%"/>
    <n v="0.61146496815286622"/>
    <s v="DanoneMilk"/>
    <x v="1"/>
  </r>
  <r>
    <s v="Milk"/>
    <x v="43"/>
    <x v="3"/>
    <s v="Latin America and the Caribbean"/>
    <x v="1"/>
    <x v="4"/>
    <s v="%"/>
    <n v="0.53154875717017214"/>
    <s v="DanoneMilk"/>
    <x v="1"/>
  </r>
  <r>
    <s v="Milk"/>
    <x v="43"/>
    <x v="3"/>
    <s v="Near East and North Africa"/>
    <x v="1"/>
    <x v="4"/>
    <s v="%"/>
    <n v="0.76375404530744329"/>
    <s v="DanoneMilk"/>
    <x v="1"/>
  </r>
  <r>
    <s v="Milk"/>
    <x v="43"/>
    <x v="3"/>
    <s v="Sub-Saharan Africa"/>
    <x v="1"/>
    <x v="4"/>
    <s v="%"/>
    <n v="0.69866071428571419"/>
    <s v="DanoneMilk"/>
    <x v="1"/>
  </r>
  <r>
    <s v="Milk"/>
    <x v="44"/>
    <x v="3"/>
    <s v="Western Europe"/>
    <x v="1"/>
    <x v="4"/>
    <s v="%"/>
    <n v="0.5561797752808989"/>
    <s v="Danone-IFCNMilk"/>
    <x v="0"/>
  </r>
  <r>
    <s v="Milk"/>
    <x v="44"/>
    <x v="3"/>
    <s v="Eastern Europe"/>
    <x v="1"/>
    <x v="4"/>
    <s v="%"/>
    <n v="0.55191256830601099"/>
    <s v="Danone-IFCNMilk"/>
    <x v="0"/>
  </r>
  <r>
    <s v="Milk"/>
    <x v="44"/>
    <x v="3"/>
    <s v="Russian Federation"/>
    <x v="1"/>
    <x v="4"/>
    <s v="%"/>
    <n v="0.48230088495575224"/>
    <s v="Danone-IFCNMilk"/>
    <x v="0"/>
  </r>
  <r>
    <s v="Milk"/>
    <x v="44"/>
    <x v="3"/>
    <s v="North America"/>
    <x v="1"/>
    <x v="4"/>
    <s v="%"/>
    <n v="0.61146496815286611"/>
    <s v="Danone-IFCNMilk"/>
    <x v="0"/>
  </r>
  <r>
    <s v="Milk"/>
    <x v="44"/>
    <x v="3"/>
    <s v="Latin America and the Caribbean"/>
    <x v="1"/>
    <x v="4"/>
    <s v="%"/>
    <n v="0.53154875717017214"/>
    <s v="Danone-IFCNMilk"/>
    <x v="0"/>
  </r>
  <r>
    <s v="Milk"/>
    <x v="44"/>
    <x v="3"/>
    <s v="Near East and North Africa"/>
    <x v="1"/>
    <x v="4"/>
    <s v="%"/>
    <n v="0.7637540453074434"/>
    <s v="Danone-IFCNMilk"/>
    <x v="0"/>
  </r>
  <r>
    <s v="Milk"/>
    <x v="44"/>
    <x v="3"/>
    <s v="Sub-Saharan Africa"/>
    <x v="1"/>
    <x v="4"/>
    <s v="%"/>
    <n v="0.69866071428571408"/>
    <s v="Danone-IFCNMilk"/>
    <x v="0"/>
  </r>
  <r>
    <s v="Milk"/>
    <x v="45"/>
    <x v="3"/>
    <s v="Western Europe"/>
    <x v="1"/>
    <x v="4"/>
    <s v="%"/>
    <n v="0.5561797752808989"/>
    <s v="DMKMilk"/>
    <x v="1"/>
  </r>
  <r>
    <s v="Milk"/>
    <x v="46"/>
    <x v="3"/>
    <s v="North America"/>
    <x v="1"/>
    <x v="4"/>
    <s v="%"/>
    <n v="0.61146496815286622"/>
    <s v="SaputoMilk"/>
    <x v="0"/>
  </r>
  <r>
    <s v="Milk"/>
    <x v="47"/>
    <x v="3"/>
    <s v="North America"/>
    <x v="1"/>
    <x v="4"/>
    <s v="%"/>
    <n v="0.61146496815286622"/>
    <s v="AgropurMilk"/>
    <x v="0"/>
  </r>
  <r>
    <s v="Milk"/>
    <x v="48"/>
    <x v="3"/>
    <s v="East Asia and Southeast Asia"/>
    <x v="1"/>
    <x v="4"/>
    <s v="%"/>
    <n v="0.68078175895765469"/>
    <s v="China Mengniu DairyMilk"/>
    <x v="0"/>
  </r>
  <r>
    <s v="Milk"/>
    <x v="49"/>
    <x v="3"/>
    <s v="North America"/>
    <x v="1"/>
    <x v="4"/>
    <s v="%"/>
    <n v="0.61146496815286622"/>
    <s v="GlanbiaMilk"/>
    <x v="0"/>
  </r>
  <r>
    <s v="Milk"/>
    <x v="50"/>
    <x v="3"/>
    <s v="North America"/>
    <x v="1"/>
    <x v="4"/>
    <s v="%"/>
    <n v="0.61146496815286622"/>
    <s v="California DiariesMilk"/>
    <x v="0"/>
  </r>
  <r>
    <s v="Milk"/>
    <x v="51"/>
    <x v="3"/>
    <s v="East Asia and Southeast Asia"/>
    <x v="1"/>
    <x v="4"/>
    <s v="%"/>
    <n v="0.68078175895765469"/>
    <s v="Yili Milk"/>
    <x v="0"/>
  </r>
  <r>
    <s v="Milk"/>
    <x v="52"/>
    <x v="3"/>
    <s v="Western Europe"/>
    <x v="1"/>
    <x v="4"/>
    <s v="%"/>
    <n v="0.5561797752808989"/>
    <s v="MüllerMilk"/>
    <x v="0"/>
  </r>
  <r>
    <s v="Milk"/>
    <x v="53"/>
    <x v="3"/>
    <s v="South Asia"/>
    <x v="1"/>
    <x v="4"/>
    <s v="%"/>
    <n v="0.69108280254777066"/>
    <s v="AmulMilk"/>
    <x v="0"/>
  </r>
  <r>
    <s v="Milk"/>
    <x v="37"/>
    <x v="3"/>
    <s v="Oceania"/>
    <x v="1"/>
    <x v="5"/>
    <s v="kg"/>
    <n v="25168000000"/>
    <s v="FonterraMilk"/>
    <x v="0"/>
  </r>
  <r>
    <s v="Milk"/>
    <x v="38"/>
    <x v="3"/>
    <s v="North America"/>
    <x v="1"/>
    <x v="5"/>
    <s v="kg"/>
    <n v="46629000000"/>
    <s v="Dairy Farmers of AmericaMilk"/>
    <x v="0"/>
  </r>
  <r>
    <s v="Milk"/>
    <x v="39"/>
    <x v="3"/>
    <s v="Western Europe"/>
    <x v="1"/>
    <x v="5"/>
    <s v="kg"/>
    <n v="40228000000"/>
    <s v="LactalisMilk"/>
    <x v="0"/>
  </r>
  <r>
    <s v="Milk"/>
    <x v="40"/>
    <x v="3"/>
    <s v="Western Europe"/>
    <x v="1"/>
    <x v="5"/>
    <s v="kg"/>
    <n v="24030000000"/>
    <s v="NestléMilk"/>
    <x v="0"/>
  </r>
  <r>
    <s v="Milk"/>
    <x v="41"/>
    <x v="3"/>
    <s v="Western Europe"/>
    <x v="1"/>
    <x v="5"/>
    <s v="kg"/>
    <n v="24030000000"/>
    <s v="ArlaMilk"/>
    <x v="0"/>
  </r>
  <r>
    <s v="Milk"/>
    <x v="42"/>
    <x v="3"/>
    <s v="Western Europe"/>
    <x v="1"/>
    <x v="5"/>
    <s v="kg"/>
    <n v="19046000000"/>
    <s v="FrieslandCampinaMilk"/>
    <x v="0"/>
  </r>
  <r>
    <s v="Milk"/>
    <x v="43"/>
    <x v="3"/>
    <s v="Western Europe"/>
    <x v="1"/>
    <x v="5"/>
    <s v="kg"/>
    <n v="1452480000"/>
    <s v="DanoneMilk"/>
    <x v="1"/>
  </r>
  <r>
    <s v="Milk"/>
    <x v="43"/>
    <x v="3"/>
    <s v="Eastern Europe"/>
    <x v="1"/>
    <x v="5"/>
    <s v="kg"/>
    <n v="933300000"/>
    <s v="DanoneMilk"/>
    <x v="1"/>
  </r>
  <r>
    <s v="Milk"/>
    <x v="43"/>
    <x v="3"/>
    <s v="Russian Federation"/>
    <x v="1"/>
    <x v="5"/>
    <s v="kg"/>
    <n v="2650980000"/>
    <s v="DanoneMilk"/>
    <x v="1"/>
  </r>
  <r>
    <s v="Milk"/>
    <x v="43"/>
    <x v="3"/>
    <s v="North America"/>
    <x v="1"/>
    <x v="5"/>
    <s v="kg"/>
    <n v="2322030000"/>
    <s v="DanoneMilk"/>
    <x v="1"/>
  </r>
  <r>
    <s v="Milk"/>
    <x v="43"/>
    <x v="3"/>
    <s v="Latin America and the Caribbean"/>
    <x v="1"/>
    <x v="5"/>
    <s v="kg"/>
    <n v="2934030000"/>
    <s v="DanoneMilk"/>
    <x v="1"/>
  </r>
  <r>
    <s v="Milk"/>
    <x v="43"/>
    <x v="3"/>
    <s v="Near East and North Africa"/>
    <x v="1"/>
    <x v="5"/>
    <s v="kg"/>
    <n v="1155660000.0000002"/>
    <s v="DanoneMilk"/>
    <x v="1"/>
  </r>
  <r>
    <s v="Milk"/>
    <x v="43"/>
    <x v="3"/>
    <s v="Sub-Saharan Africa"/>
    <x v="1"/>
    <x v="5"/>
    <s v="kg"/>
    <n v="1828945066.6666667"/>
    <s v="DanoneMilk"/>
    <x v="1"/>
  </r>
  <r>
    <s v="Milk"/>
    <x v="44"/>
    <x v="3"/>
    <s v="Western Europe"/>
    <x v="1"/>
    <x v="5"/>
    <s v="kg"/>
    <n v="1901774760.167985"/>
    <s v="Danone-IFCNMilk"/>
    <x v="0"/>
  </r>
  <r>
    <s v="Milk"/>
    <x v="44"/>
    <x v="3"/>
    <s v="Eastern Europe"/>
    <x v="1"/>
    <x v="5"/>
    <s v="kg"/>
    <n v="1221997124.6865911"/>
    <s v="Danone-IFCNMilk"/>
    <x v="0"/>
  </r>
  <r>
    <s v="Milk"/>
    <x v="44"/>
    <x v="3"/>
    <s v="Russian Federation"/>
    <x v="1"/>
    <x v="5"/>
    <s v="kg"/>
    <n v="3471006040.5032263"/>
    <s v="Danone-IFCNMilk"/>
    <x v="0"/>
  </r>
  <r>
    <s v="Milk"/>
    <x v="44"/>
    <x v="3"/>
    <s v="North America"/>
    <x v="1"/>
    <x v="5"/>
    <s v="kg"/>
    <n v="3040302135.9005747"/>
    <s v="Danone-IFCNMilk"/>
    <x v="0"/>
  </r>
  <r>
    <s v="Milk"/>
    <x v="44"/>
    <x v="3"/>
    <s v="Latin America and the Caribbean"/>
    <x v="1"/>
    <x v="5"/>
    <s v="kg"/>
    <n v="3841611725.8589954"/>
    <s v="Danone-IFCNMilk"/>
    <x v="0"/>
  </r>
  <r>
    <s v="Milk"/>
    <x v="44"/>
    <x v="3"/>
    <s v="Near East and North Africa"/>
    <x v="1"/>
    <x v="5"/>
    <s v="kg"/>
    <n v="1513139609.0381513"/>
    <s v="Danone-IFCNMilk"/>
    <x v="0"/>
  </r>
  <r>
    <s v="Milk"/>
    <x v="44"/>
    <x v="3"/>
    <s v="Sub-Saharan Africa"/>
    <x v="1"/>
    <x v="5"/>
    <s v="kg"/>
    <n v="2394691538.2796459"/>
    <s v="Danone-IFCNMilk"/>
    <x v="0"/>
  </r>
  <r>
    <s v="Milk"/>
    <x v="45"/>
    <x v="3"/>
    <s v="Western Europe"/>
    <x v="1"/>
    <x v="5"/>
    <s v="kg"/>
    <n v="9790000000"/>
    <s v="DMKMilk"/>
    <x v="1"/>
  </r>
  <r>
    <s v="Milk"/>
    <x v="46"/>
    <x v="3"/>
    <s v="North America"/>
    <x v="1"/>
    <x v="5"/>
    <s v="kg"/>
    <n v="17270000000"/>
    <s v="SaputoMilk"/>
    <x v="0"/>
  </r>
  <r>
    <s v="Milk"/>
    <x v="47"/>
    <x v="3"/>
    <s v="North America"/>
    <x v="1"/>
    <x v="5"/>
    <s v="kg"/>
    <n v="10519000000"/>
    <s v="AgropurMilk"/>
    <x v="0"/>
  </r>
  <r>
    <s v="Milk"/>
    <x v="48"/>
    <x v="3"/>
    <s v="East Asia and Southeast Asia"/>
    <x v="1"/>
    <x v="5"/>
    <s v="kg"/>
    <n v="29779000000"/>
    <s v="China Mengniu DairyMilk"/>
    <x v="0"/>
  </r>
  <r>
    <s v="Milk"/>
    <x v="49"/>
    <x v="3"/>
    <s v="North America"/>
    <x v="1"/>
    <x v="5"/>
    <s v="kg"/>
    <n v="14130000000"/>
    <s v="GlanbiaMilk"/>
    <x v="0"/>
  </r>
  <r>
    <s v="Milk"/>
    <x v="50"/>
    <x v="3"/>
    <s v="North America"/>
    <x v="1"/>
    <x v="5"/>
    <s v="kg"/>
    <n v="12089000000"/>
    <s v="California DiariesMilk"/>
    <x v="0"/>
  </r>
  <r>
    <s v="Milk"/>
    <x v="51"/>
    <x v="3"/>
    <s v="East Asia and Southeast Asia"/>
    <x v="1"/>
    <x v="5"/>
    <s v="kg"/>
    <n v="30700000000"/>
    <s v="Yili Milk"/>
    <x v="0"/>
  </r>
  <r>
    <s v="Milk"/>
    <x v="52"/>
    <x v="3"/>
    <s v="Western Europe"/>
    <x v="1"/>
    <x v="5"/>
    <s v="kg"/>
    <n v="11926000000"/>
    <s v="MüllerMilk"/>
    <x v="0"/>
  </r>
  <r>
    <s v="Milk"/>
    <x v="53"/>
    <x v="3"/>
    <s v="South Asia"/>
    <x v="1"/>
    <x v="5"/>
    <s v="kg"/>
    <n v="30144000000"/>
    <s v="AmulMilk"/>
    <x v="0"/>
  </r>
  <r>
    <s v="Milk"/>
    <x v="37"/>
    <x v="3"/>
    <s v="Oceania"/>
    <x v="1"/>
    <x v="6"/>
    <s v="kg"/>
    <n v="14784000000"/>
    <s v="FonterraMilk"/>
    <x v="0"/>
  </r>
  <r>
    <s v="Milk"/>
    <x v="38"/>
    <x v="3"/>
    <s v="North America"/>
    <x v="1"/>
    <x v="6"/>
    <s v="kg"/>
    <n v="28512000000"/>
    <s v="Dairy Farmers of AmericaMilk"/>
    <x v="0"/>
  </r>
  <r>
    <s v="Milk"/>
    <x v="39"/>
    <x v="3"/>
    <s v="Western Europe"/>
    <x v="1"/>
    <x v="6"/>
    <s v="kg"/>
    <n v="22374000000"/>
    <s v="LactalisMilk"/>
    <x v="0"/>
  </r>
  <r>
    <s v="Milk"/>
    <x v="40"/>
    <x v="3"/>
    <s v="Western Europe"/>
    <x v="1"/>
    <x v="6"/>
    <s v="kg"/>
    <n v="13365000000"/>
    <s v="NestléMilk"/>
    <x v="0"/>
  </r>
  <r>
    <s v="Milk"/>
    <x v="41"/>
    <x v="3"/>
    <s v="Western Europe"/>
    <x v="1"/>
    <x v="6"/>
    <s v="kg"/>
    <n v="13365000000"/>
    <s v="ArlaMilk"/>
    <x v="0"/>
  </r>
  <r>
    <s v="Milk"/>
    <x v="42"/>
    <x v="3"/>
    <s v="Western Europe"/>
    <x v="1"/>
    <x v="6"/>
    <s v="kg"/>
    <n v="10593000000"/>
    <s v="FrieslandCampinaMilk"/>
    <x v="0"/>
  </r>
  <r>
    <s v="Milk"/>
    <x v="43"/>
    <x v="3"/>
    <s v="Western Europe"/>
    <x v="1"/>
    <x v="6"/>
    <s v="kg"/>
    <n v="807840000"/>
    <s v="DanoneMilk"/>
    <x v="1"/>
  </r>
  <r>
    <s v="Milk"/>
    <x v="43"/>
    <x v="3"/>
    <s v="Eastern Europe"/>
    <x v="1"/>
    <x v="6"/>
    <s v="kg"/>
    <n v="515100000"/>
    <s v="DanoneMilk"/>
    <x v="1"/>
  </r>
  <r>
    <s v="Milk"/>
    <x v="43"/>
    <x v="3"/>
    <s v="Russian Federation"/>
    <x v="1"/>
    <x v="6"/>
    <s v="kg"/>
    <n v="1278570000"/>
    <s v="DanoneMilk"/>
    <x v="1"/>
  </r>
  <r>
    <s v="Milk"/>
    <x v="43"/>
    <x v="3"/>
    <s v="North America"/>
    <x v="1"/>
    <x v="6"/>
    <s v="kg"/>
    <n v="1419840000"/>
    <s v="DanoneMilk"/>
    <x v="1"/>
  </r>
  <r>
    <s v="Milk"/>
    <x v="43"/>
    <x v="3"/>
    <s v="Latin America and the Caribbean"/>
    <x v="1"/>
    <x v="6"/>
    <s v="kg"/>
    <n v="1559580000"/>
    <s v="DanoneMilk"/>
    <x v="1"/>
  </r>
  <r>
    <s v="Milk"/>
    <x v="43"/>
    <x v="3"/>
    <s v="Near East and North Africa"/>
    <x v="1"/>
    <x v="6"/>
    <s v="kg"/>
    <n v="882640000.00000012"/>
    <s v="DanoneMilk"/>
    <x v="1"/>
  </r>
  <r>
    <s v="Milk"/>
    <x v="43"/>
    <x v="3"/>
    <s v="Sub-Saharan Africa"/>
    <x v="1"/>
    <x v="6"/>
    <s v="kg"/>
    <n v="1277812066.6666665"/>
    <s v="DanoneMilk"/>
    <x v="1"/>
  </r>
  <r>
    <s v="Milk"/>
    <x v="44"/>
    <x v="3"/>
    <s v="Western Europe"/>
    <x v="1"/>
    <x v="6"/>
    <s v="kg"/>
    <n v="1057728658.7451153"/>
    <s v="Danone-IFCNMilk"/>
    <x v="0"/>
  </r>
  <r>
    <s v="Milk"/>
    <x v="44"/>
    <x v="3"/>
    <s v="Eastern Europe"/>
    <x v="1"/>
    <x v="6"/>
    <s v="kg"/>
    <n v="674435571.54833722"/>
    <s v="Danone-IFCNMilk"/>
    <x v="0"/>
  </r>
  <r>
    <s v="Milk"/>
    <x v="44"/>
    <x v="3"/>
    <s v="Russian Federation"/>
    <x v="1"/>
    <x v="6"/>
    <s v="kg"/>
    <n v="1674069285.0214677"/>
    <s v="Danone-IFCNMilk"/>
    <x v="0"/>
  </r>
  <r>
    <s v="Milk"/>
    <x v="44"/>
    <x v="3"/>
    <s v="North America"/>
    <x v="1"/>
    <x v="6"/>
    <s v="kg"/>
    <n v="1859038248.7035358"/>
    <s v="Danone-IFCNMilk"/>
    <x v="0"/>
  </r>
  <r>
    <s v="Milk"/>
    <x v="44"/>
    <x v="3"/>
    <s v="Latin America and the Caribbean"/>
    <x v="1"/>
    <x v="6"/>
    <s v="kg"/>
    <n v="2042003938.4107089"/>
    <s v="Danone-IFCNMilk"/>
    <x v="0"/>
  </r>
  <r>
    <s v="Milk"/>
    <x v="44"/>
    <x v="3"/>
    <s v="Near East and North Africa"/>
    <x v="1"/>
    <x v="6"/>
    <s v="kg"/>
    <n v="1155666497.5178113"/>
    <s v="Danone-IFCNMilk"/>
    <x v="0"/>
  </r>
  <r>
    <s v="Milk"/>
    <x v="44"/>
    <x v="3"/>
    <s v="Sub-Saharan Africa"/>
    <x v="1"/>
    <x v="6"/>
    <s v="kg"/>
    <n v="1673076900.6284127"/>
    <s v="Danone-IFCNMilk"/>
    <x v="0"/>
  </r>
  <r>
    <s v="Milk"/>
    <x v="45"/>
    <x v="3"/>
    <s v="Western Europe"/>
    <x v="1"/>
    <x v="6"/>
    <s v="kg"/>
    <n v="5445000000"/>
    <s v="DMKMilk"/>
    <x v="1"/>
  </r>
  <r>
    <s v="Milk"/>
    <x v="46"/>
    <x v="3"/>
    <s v="North America"/>
    <x v="1"/>
    <x v="6"/>
    <s v="kg"/>
    <n v="10560000000"/>
    <s v="SaputoMilk"/>
    <x v="0"/>
  </r>
  <r>
    <s v="Milk"/>
    <x v="47"/>
    <x v="3"/>
    <s v="North America"/>
    <x v="1"/>
    <x v="6"/>
    <s v="kg"/>
    <n v="6432000000"/>
    <s v="AgropurMilk"/>
    <x v="0"/>
  </r>
  <r>
    <s v="Milk"/>
    <x v="48"/>
    <x v="3"/>
    <s v="East Asia and Southeast Asia"/>
    <x v="1"/>
    <x v="6"/>
    <s v="kg"/>
    <n v="20273000000"/>
    <s v="China Mengniu DairyMilk"/>
    <x v="0"/>
  </r>
  <r>
    <s v="Milk"/>
    <x v="49"/>
    <x v="3"/>
    <s v="North America"/>
    <x v="1"/>
    <x v="6"/>
    <s v="kg"/>
    <n v="8640000000"/>
    <s v="GlanbiaMilk"/>
    <x v="0"/>
  </r>
  <r>
    <s v="Milk"/>
    <x v="50"/>
    <x v="3"/>
    <s v="North America"/>
    <x v="1"/>
    <x v="6"/>
    <s v="kg"/>
    <n v="7392000000"/>
    <s v="California DiariesMilk"/>
    <x v="0"/>
  </r>
  <r>
    <s v="Milk"/>
    <x v="51"/>
    <x v="3"/>
    <s v="East Asia and Southeast Asia"/>
    <x v="1"/>
    <x v="6"/>
    <s v="kg"/>
    <n v="20900000000"/>
    <s v="Yili Milk"/>
    <x v="0"/>
  </r>
  <r>
    <s v="Milk"/>
    <x v="52"/>
    <x v="3"/>
    <s v="Western Europe"/>
    <x v="1"/>
    <x v="6"/>
    <s v="kg"/>
    <n v="6633000000"/>
    <s v="MüllerMilk"/>
    <x v="0"/>
  </r>
  <r>
    <s v="Milk"/>
    <x v="53"/>
    <x v="3"/>
    <s v="South Asia"/>
    <x v="1"/>
    <x v="6"/>
    <s v="kg"/>
    <n v="20832000000"/>
    <s v="AmulMilk"/>
    <x v="0"/>
  </r>
  <r>
    <s v="Milk"/>
    <x v="37"/>
    <x v="3"/>
    <s v="Oceania"/>
    <x v="1"/>
    <x v="7"/>
    <s v="kg"/>
    <n v="8272000000"/>
    <s v="FonterraMilk"/>
    <x v="0"/>
  </r>
  <r>
    <s v="Milk"/>
    <x v="38"/>
    <x v="3"/>
    <s v="North America"/>
    <x v="1"/>
    <x v="7"/>
    <s v="kg"/>
    <n v="12177000000"/>
    <s v="Dairy Farmers of AmericaMilk"/>
    <x v="0"/>
  </r>
  <r>
    <s v="Milk"/>
    <x v="39"/>
    <x v="3"/>
    <s v="Western Europe"/>
    <x v="1"/>
    <x v="7"/>
    <s v="kg"/>
    <n v="10396000000"/>
    <s v="LactalisMilk"/>
    <x v="0"/>
  </r>
  <r>
    <s v="Milk"/>
    <x v="40"/>
    <x v="3"/>
    <s v="Western Europe"/>
    <x v="1"/>
    <x v="7"/>
    <s v="kg"/>
    <n v="6210000000"/>
    <s v="NestléMilk"/>
    <x v="0"/>
  </r>
  <r>
    <s v="Milk"/>
    <x v="41"/>
    <x v="3"/>
    <s v="Western Europe"/>
    <x v="1"/>
    <x v="7"/>
    <s v="kg"/>
    <n v="6210000000"/>
    <s v="ArlaMilk"/>
    <x v="0"/>
  </r>
  <r>
    <s v="Milk"/>
    <x v="42"/>
    <x v="3"/>
    <s v="Western Europe"/>
    <x v="1"/>
    <x v="7"/>
    <s v="kg"/>
    <n v="4922000000"/>
    <s v="FrieslandCampinaMilk"/>
    <x v="0"/>
  </r>
  <r>
    <s v="Milk"/>
    <x v="43"/>
    <x v="3"/>
    <s v="Western Europe"/>
    <x v="1"/>
    <x v="7"/>
    <s v="kg"/>
    <n v="375360000"/>
    <s v="DanoneMilk"/>
    <x v="1"/>
  </r>
  <r>
    <s v="Milk"/>
    <x v="43"/>
    <x v="3"/>
    <s v="Eastern Europe"/>
    <x v="1"/>
    <x v="7"/>
    <s v="kg"/>
    <n v="234600000"/>
    <s v="DanoneMilk"/>
    <x v="1"/>
  </r>
  <r>
    <s v="Milk"/>
    <x v="43"/>
    <x v="3"/>
    <s v="Russian Federation"/>
    <x v="1"/>
    <x v="7"/>
    <s v="kg"/>
    <n v="891480000"/>
    <s v="DanoneMilk"/>
    <x v="1"/>
  </r>
  <r>
    <s v="Milk"/>
    <x v="43"/>
    <x v="3"/>
    <s v="North America"/>
    <x v="1"/>
    <x v="7"/>
    <s v="kg"/>
    <n v="606390000"/>
    <s v="DanoneMilk"/>
    <x v="1"/>
  </r>
  <r>
    <s v="Milk"/>
    <x v="43"/>
    <x v="3"/>
    <s v="Latin America and the Caribbean"/>
    <x v="1"/>
    <x v="7"/>
    <s v="kg"/>
    <n v="1082730000"/>
    <s v="DanoneMilk"/>
    <x v="1"/>
  </r>
  <r>
    <s v="Milk"/>
    <x v="43"/>
    <x v="3"/>
    <s v="Near East and North Africa"/>
    <x v="1"/>
    <x v="7"/>
    <s v="kg"/>
    <n v="123420000.00000003"/>
    <s v="DanoneMilk"/>
    <x v="1"/>
  </r>
  <r>
    <s v="Milk"/>
    <x v="43"/>
    <x v="3"/>
    <s v="Sub-Saharan Africa"/>
    <x v="1"/>
    <x v="7"/>
    <s v="kg"/>
    <n v="295978833.33333337"/>
    <s v="DanoneMilk"/>
    <x v="1"/>
  </r>
  <r>
    <s v="Milk"/>
    <x v="44"/>
    <x v="3"/>
    <s v="Western Europe"/>
    <x v="1"/>
    <x v="7"/>
    <s v="kg"/>
    <n v="491469881.84116465"/>
    <s v="Danone-IFCNMilk"/>
    <x v="0"/>
  </r>
  <r>
    <s v="Milk"/>
    <x v="44"/>
    <x v="3"/>
    <s v="Eastern Europe"/>
    <x v="1"/>
    <x v="7"/>
    <s v="kg"/>
    <n v="307168676.15072787"/>
    <s v="Danone-IFCNMilk"/>
    <x v="0"/>
  </r>
  <r>
    <s v="Milk"/>
    <x v="44"/>
    <x v="3"/>
    <s v="Russian Federation"/>
    <x v="1"/>
    <x v="7"/>
    <s v="kg"/>
    <n v="1167240969.3727665"/>
    <s v="Danone-IFCNMilk"/>
    <x v="0"/>
  </r>
  <r>
    <s v="Milk"/>
    <x v="44"/>
    <x v="3"/>
    <s v="North America"/>
    <x v="1"/>
    <x v="7"/>
    <s v="kg"/>
    <n v="793964252.05046844"/>
    <s v="Danone-IFCNMilk"/>
    <x v="0"/>
  </r>
  <r>
    <s v="Milk"/>
    <x v="44"/>
    <x v="3"/>
    <s v="Latin America and the Caribbean"/>
    <x v="1"/>
    <x v="7"/>
    <s v="kg"/>
    <n v="1417650216.2347727"/>
    <s v="Danone-IFCNMilk"/>
    <x v="0"/>
  </r>
  <r>
    <s v="Milk"/>
    <x v="44"/>
    <x v="3"/>
    <s v="Near East and North Africa"/>
    <x v="1"/>
    <x v="7"/>
    <s v="kg"/>
    <n v="161597433.97494823"/>
    <s v="Danone-IFCNMilk"/>
    <x v="0"/>
  </r>
  <r>
    <s v="Milk"/>
    <x v="44"/>
    <x v="3"/>
    <s v="Sub-Saharan Africa"/>
    <x v="1"/>
    <x v="7"/>
    <s v="kg"/>
    <n v="387533786.88677299"/>
    <s v="Danone-IFCNMilk"/>
    <x v="0"/>
  </r>
  <r>
    <s v="Milk"/>
    <x v="45"/>
    <x v="3"/>
    <s v="Western Europe"/>
    <x v="1"/>
    <x v="7"/>
    <s v="kg"/>
    <n v="2530000000"/>
    <s v="DMKMilk"/>
    <x v="1"/>
  </r>
  <r>
    <s v="Milk"/>
    <x v="46"/>
    <x v="3"/>
    <s v="North America"/>
    <x v="1"/>
    <x v="7"/>
    <s v="kg"/>
    <n v="4510000000"/>
    <s v="SaputoMilk"/>
    <x v="0"/>
  </r>
  <r>
    <s v="Milk"/>
    <x v="47"/>
    <x v="3"/>
    <s v="North America"/>
    <x v="1"/>
    <x v="7"/>
    <s v="kg"/>
    <n v="2747000000"/>
    <s v="AgropurMilk"/>
    <x v="0"/>
  </r>
  <r>
    <s v="Milk"/>
    <x v="48"/>
    <x v="3"/>
    <s v="East Asia and Southeast Asia"/>
    <x v="1"/>
    <x v="7"/>
    <s v="kg"/>
    <n v="5723000000"/>
    <s v="China Mengniu DairyMilk"/>
    <x v="0"/>
  </r>
  <r>
    <s v="Milk"/>
    <x v="49"/>
    <x v="3"/>
    <s v="North America"/>
    <x v="1"/>
    <x v="7"/>
    <s v="kg"/>
    <n v="3690000000"/>
    <s v="GlanbiaMilk"/>
    <x v="0"/>
  </r>
  <r>
    <s v="Milk"/>
    <x v="50"/>
    <x v="3"/>
    <s v="North America"/>
    <x v="1"/>
    <x v="7"/>
    <s v="kg"/>
    <n v="3157000000"/>
    <s v="California DiariesMilk"/>
    <x v="0"/>
  </r>
  <r>
    <s v="Milk"/>
    <x v="51"/>
    <x v="3"/>
    <s v="East Asia and Southeast Asia"/>
    <x v="1"/>
    <x v="7"/>
    <s v="kg"/>
    <n v="5900000000"/>
    <s v="Yili Milk"/>
    <x v="0"/>
  </r>
  <r>
    <s v="Milk"/>
    <x v="52"/>
    <x v="3"/>
    <s v="Western Europe"/>
    <x v="1"/>
    <x v="7"/>
    <s v="kg"/>
    <n v="3082000000"/>
    <s v="MüllerMilk"/>
    <x v="0"/>
  </r>
  <r>
    <s v="Milk"/>
    <x v="53"/>
    <x v="3"/>
    <s v="South Asia"/>
    <x v="1"/>
    <x v="7"/>
    <s v="kg"/>
    <n v="4416000000"/>
    <s v="AmulMilk"/>
    <x v="0"/>
  </r>
  <r>
    <s v="Milk"/>
    <x v="37"/>
    <x v="3"/>
    <s v="Oceania"/>
    <x v="1"/>
    <x v="8"/>
    <s v="kg"/>
    <n v="2112000000"/>
    <s v="FonterraMilk"/>
    <x v="0"/>
  </r>
  <r>
    <s v="Milk"/>
    <x v="38"/>
    <x v="3"/>
    <s v="North America"/>
    <x v="1"/>
    <x v="8"/>
    <s v="kg"/>
    <n v="5940000000"/>
    <s v="Dairy Farmers of AmericaMilk"/>
    <x v="0"/>
  </r>
  <r>
    <s v="Milk"/>
    <x v="39"/>
    <x v="3"/>
    <s v="Western Europe"/>
    <x v="1"/>
    <x v="8"/>
    <s v="kg"/>
    <n v="7458000000"/>
    <s v="LactalisMilk"/>
    <x v="0"/>
  </r>
  <r>
    <s v="Milk"/>
    <x v="40"/>
    <x v="3"/>
    <s v="Western Europe"/>
    <x v="1"/>
    <x v="8"/>
    <s v="kg"/>
    <n v="4455000000"/>
    <s v="NestléMilk"/>
    <x v="0"/>
  </r>
  <r>
    <s v="Milk"/>
    <x v="41"/>
    <x v="3"/>
    <s v="Western Europe"/>
    <x v="1"/>
    <x v="8"/>
    <s v="kg"/>
    <n v="4455000000"/>
    <s v="ArlaMilk"/>
    <x v="0"/>
  </r>
  <r>
    <s v="Milk"/>
    <x v="42"/>
    <x v="3"/>
    <s v="Western Europe"/>
    <x v="1"/>
    <x v="8"/>
    <s v="kg"/>
    <n v="3531000000"/>
    <s v="FrieslandCampinaMilk"/>
    <x v="0"/>
  </r>
  <r>
    <s v="Milk"/>
    <x v="43"/>
    <x v="3"/>
    <s v="Western Europe"/>
    <x v="1"/>
    <x v="8"/>
    <s v="kg"/>
    <n v="269280000"/>
    <s v="DanoneMilk"/>
    <x v="1"/>
  </r>
  <r>
    <s v="Milk"/>
    <x v="43"/>
    <x v="3"/>
    <s v="Eastern Europe"/>
    <x v="1"/>
    <x v="8"/>
    <s v="kg"/>
    <n v="183600000"/>
    <s v="DanoneMilk"/>
    <x v="1"/>
  </r>
  <r>
    <s v="Milk"/>
    <x v="43"/>
    <x v="3"/>
    <s v="Russian Federation"/>
    <x v="1"/>
    <x v="8"/>
    <s v="kg"/>
    <n v="480930000"/>
    <s v="DanoneMilk"/>
    <x v="1"/>
  </r>
  <r>
    <s v="Milk"/>
    <x v="43"/>
    <x v="3"/>
    <s v="North America"/>
    <x v="1"/>
    <x v="8"/>
    <s v="kg"/>
    <n v="295800000"/>
    <s v="DanoneMilk"/>
    <x v="1"/>
  </r>
  <r>
    <s v="Milk"/>
    <x v="43"/>
    <x v="3"/>
    <s v="Latin America and the Caribbean"/>
    <x v="1"/>
    <x v="8"/>
    <s v="kg"/>
    <n v="291720000"/>
    <s v="DanoneMilk"/>
    <x v="1"/>
  </r>
  <r>
    <s v="Milk"/>
    <x v="43"/>
    <x v="3"/>
    <s v="Near East and North Africa"/>
    <x v="1"/>
    <x v="8"/>
    <s v="kg"/>
    <n v="149600000.00000003"/>
    <s v="DanoneMilk"/>
    <x v="1"/>
  </r>
  <r>
    <s v="Milk"/>
    <x v="43"/>
    <x v="3"/>
    <s v="Sub-Saharan Africa"/>
    <x v="1"/>
    <x v="8"/>
    <s v="kg"/>
    <n v="255154166.66666663"/>
    <s v="DanoneMilk"/>
    <x v="1"/>
  </r>
  <r>
    <s v="Milk"/>
    <x v="44"/>
    <x v="3"/>
    <s v="Western Europe"/>
    <x v="1"/>
    <x v="8"/>
    <s v="kg"/>
    <n v="352576219.58170509"/>
    <s v="Danone-IFCNMilk"/>
    <x v="0"/>
  </r>
  <r>
    <s v="Milk"/>
    <x v="44"/>
    <x v="3"/>
    <s v="Eastern Europe"/>
    <x v="1"/>
    <x v="8"/>
    <s v="kg"/>
    <n v="240392876.98752615"/>
    <s v="Danone-IFCNMilk"/>
    <x v="0"/>
  </r>
  <r>
    <s v="Milk"/>
    <x v="44"/>
    <x v="3"/>
    <s v="Russian Federation"/>
    <x v="1"/>
    <x v="8"/>
    <s v="kg"/>
    <n v="629695786.10899234"/>
    <s v="Danone-IFCNMilk"/>
    <x v="0"/>
  </r>
  <r>
    <s v="Milk"/>
    <x v="44"/>
    <x v="3"/>
    <s v="North America"/>
    <x v="1"/>
    <x v="8"/>
    <s v="kg"/>
    <n v="387299635.14656997"/>
    <s v="Danone-IFCNMilk"/>
    <x v="0"/>
  </r>
  <r>
    <s v="Milk"/>
    <x v="44"/>
    <x v="3"/>
    <s v="Latin America and the Caribbean"/>
    <x v="1"/>
    <x v="8"/>
    <s v="kg"/>
    <n v="381957571.21351391"/>
    <s v="Danone-IFCNMilk"/>
    <x v="0"/>
  </r>
  <r>
    <s v="Milk"/>
    <x v="44"/>
    <x v="3"/>
    <s v="Near East and North Africa"/>
    <x v="1"/>
    <x v="8"/>
    <s v="kg"/>
    <n v="195875677.54539177"/>
    <s v="Danone-IFCNMilk"/>
    <x v="0"/>
  </r>
  <r>
    <s v="Milk"/>
    <x v="44"/>
    <x v="3"/>
    <s v="Sub-Saharan Africa"/>
    <x v="1"/>
    <x v="8"/>
    <s v="kg"/>
    <n v="334080850.76445943"/>
    <s v="Danone-IFCNMilk"/>
    <x v="0"/>
  </r>
  <r>
    <s v="Milk"/>
    <x v="45"/>
    <x v="3"/>
    <s v="Western Europe"/>
    <x v="1"/>
    <x v="8"/>
    <s v="kg"/>
    <n v="1815000000"/>
    <s v="DMKMilk"/>
    <x v="1"/>
  </r>
  <r>
    <s v="Milk"/>
    <x v="46"/>
    <x v="3"/>
    <s v="North America"/>
    <x v="1"/>
    <x v="8"/>
    <s v="kg"/>
    <n v="2200000000"/>
    <s v="SaputoMilk"/>
    <x v="0"/>
  </r>
  <r>
    <s v="Milk"/>
    <x v="47"/>
    <x v="3"/>
    <s v="North America"/>
    <x v="1"/>
    <x v="8"/>
    <s v="kg"/>
    <n v="1340000000"/>
    <s v="AgropurMilk"/>
    <x v="0"/>
  </r>
  <r>
    <s v="Milk"/>
    <x v="48"/>
    <x v="3"/>
    <s v="East Asia and Southeast Asia"/>
    <x v="1"/>
    <x v="8"/>
    <s v="kg"/>
    <n v="3783000000"/>
    <s v="China Mengniu DairyMilk"/>
    <x v="0"/>
  </r>
  <r>
    <s v="Milk"/>
    <x v="49"/>
    <x v="3"/>
    <s v="North America"/>
    <x v="1"/>
    <x v="8"/>
    <s v="kg"/>
    <n v="1800000000"/>
    <s v="GlanbiaMilk"/>
    <x v="0"/>
  </r>
  <r>
    <s v="Milk"/>
    <x v="50"/>
    <x v="3"/>
    <s v="North America"/>
    <x v="1"/>
    <x v="8"/>
    <s v="kg"/>
    <n v="1540000000"/>
    <s v="California DiariesMilk"/>
    <x v="0"/>
  </r>
  <r>
    <s v="Milk"/>
    <x v="51"/>
    <x v="3"/>
    <s v="East Asia and Southeast Asia"/>
    <x v="1"/>
    <x v="8"/>
    <s v="kg"/>
    <n v="3900000000"/>
    <s v="Yili Milk"/>
    <x v="0"/>
  </r>
  <r>
    <s v="Milk"/>
    <x v="52"/>
    <x v="3"/>
    <s v="Western Europe"/>
    <x v="1"/>
    <x v="8"/>
    <s v="kg"/>
    <n v="2211000000"/>
    <s v="MüllerMilk"/>
    <x v="0"/>
  </r>
  <r>
    <s v="Milk"/>
    <x v="53"/>
    <x v="3"/>
    <s v="South Asia"/>
    <x v="1"/>
    <x v="8"/>
    <s v="kg"/>
    <n v="4896000000"/>
    <s v="AmulMilk"/>
    <x v="0"/>
  </r>
  <r>
    <s v="Milk"/>
    <x v="37"/>
    <x v="3"/>
    <s v="Oceania"/>
    <x v="1"/>
    <x v="9"/>
    <s v="kg"/>
    <n v="1056000000"/>
    <s v="FonterraMilk"/>
    <x v="0"/>
  </r>
  <r>
    <s v="Milk"/>
    <x v="38"/>
    <x v="3"/>
    <s v="North America"/>
    <x v="1"/>
    <x v="9"/>
    <s v="kg"/>
    <n v="1336500000"/>
    <s v="Dairy Farmers of AmericaMilk"/>
    <x v="0"/>
  </r>
  <r>
    <s v="Milk"/>
    <x v="39"/>
    <x v="3"/>
    <s v="Western Europe"/>
    <x v="1"/>
    <x v="9"/>
    <s v="kg"/>
    <n v="2147000000"/>
    <s v="LactalisMilk"/>
    <x v="0"/>
  </r>
  <r>
    <s v="Milk"/>
    <x v="40"/>
    <x v="3"/>
    <s v="Western Europe"/>
    <x v="1"/>
    <x v="9"/>
    <s v="kg"/>
    <n v="1282500000"/>
    <s v="NestléMilk"/>
    <x v="0"/>
  </r>
  <r>
    <s v="Milk"/>
    <x v="41"/>
    <x v="3"/>
    <s v="Western Europe"/>
    <x v="1"/>
    <x v="9"/>
    <s v="kg"/>
    <n v="1282500000"/>
    <s v="ArlaMilk"/>
    <x v="0"/>
  </r>
  <r>
    <s v="Milk"/>
    <x v="42"/>
    <x v="3"/>
    <s v="Western Europe"/>
    <x v="1"/>
    <x v="9"/>
    <s v="kg"/>
    <n v="1016500000"/>
    <s v="FrieslandCampinaMilk"/>
    <x v="0"/>
  </r>
  <r>
    <s v="Milk"/>
    <x v="43"/>
    <x v="3"/>
    <s v="Western Europe"/>
    <x v="1"/>
    <x v="9"/>
    <s v="kg"/>
    <n v="77520000"/>
    <s v="DanoneMilk"/>
    <x v="1"/>
  </r>
  <r>
    <s v="Milk"/>
    <x v="43"/>
    <x v="3"/>
    <s v="Eastern Europe"/>
    <x v="1"/>
    <x v="9"/>
    <s v="kg"/>
    <n v="53550000"/>
    <s v="DanoneMilk"/>
    <x v="1"/>
  </r>
  <r>
    <s v="Milk"/>
    <x v="43"/>
    <x v="3"/>
    <s v="Russian Federation"/>
    <x v="1"/>
    <x v="9"/>
    <s v="kg"/>
    <n v="123165000"/>
    <s v="DanoneMilk"/>
    <x v="1"/>
  </r>
  <r>
    <s v="Milk"/>
    <x v="43"/>
    <x v="3"/>
    <s v="North America"/>
    <x v="1"/>
    <x v="9"/>
    <s v="kg"/>
    <n v="66555000"/>
    <s v="DanoneMilk"/>
    <x v="1"/>
  </r>
  <r>
    <s v="Milk"/>
    <x v="43"/>
    <x v="3"/>
    <s v="Latin America and the Caribbean"/>
    <x v="1"/>
    <x v="9"/>
    <s v="kg"/>
    <n v="95370000"/>
    <s v="DanoneMilk"/>
    <x v="1"/>
  </r>
  <r>
    <s v="Milk"/>
    <x v="43"/>
    <x v="3"/>
    <s v="Near East and North Africa"/>
    <x v="1"/>
    <x v="9"/>
    <s v="kg"/>
    <n v="41140000.000000007"/>
    <s v="DanoneMilk"/>
    <x v="1"/>
  </r>
  <r>
    <s v="Milk"/>
    <x v="43"/>
    <x v="3"/>
    <s v="Sub-Saharan Africa"/>
    <x v="1"/>
    <x v="9"/>
    <s v="kg"/>
    <n v="70422549.999999985"/>
    <s v="DanoneMilk"/>
    <x v="1"/>
  </r>
  <r>
    <s v="Milk"/>
    <x v="44"/>
    <x v="3"/>
    <s v="Western Europe"/>
    <x v="1"/>
    <x v="9"/>
    <s v="kg"/>
    <n v="101499214.72806661"/>
    <s v="Danone-IFCNMilk"/>
    <x v="0"/>
  </r>
  <r>
    <s v="Milk"/>
    <x v="44"/>
    <x v="3"/>
    <s v="Eastern Europe"/>
    <x v="1"/>
    <x v="9"/>
    <s v="kg"/>
    <n v="70114589.121361792"/>
    <s v="Danone-IFCNMilk"/>
    <x v="0"/>
  </r>
  <r>
    <s v="Milk"/>
    <x v="44"/>
    <x v="3"/>
    <s v="Russian Federation"/>
    <x v="1"/>
    <x v="9"/>
    <s v="kg"/>
    <n v="161263554.97913218"/>
    <s v="Danone-IFCNMilk"/>
    <x v="0"/>
  </r>
  <r>
    <s v="Milk"/>
    <x v="44"/>
    <x v="3"/>
    <s v="North America"/>
    <x v="1"/>
    <x v="9"/>
    <s v="kg"/>
    <n v="87142417.907978237"/>
    <s v="Danone-IFCNMilk"/>
    <x v="0"/>
  </r>
  <r>
    <s v="Milk"/>
    <x v="44"/>
    <x v="3"/>
    <s v="Latin America and the Caribbean"/>
    <x v="1"/>
    <x v="9"/>
    <s v="kg"/>
    <n v="124870744.43518725"/>
    <s v="Danone-IFCNMilk"/>
    <x v="0"/>
  </r>
  <r>
    <s v="Milk"/>
    <x v="44"/>
    <x v="3"/>
    <s v="Near East and North Africa"/>
    <x v="1"/>
    <x v="9"/>
    <s v="kg"/>
    <n v="53865811.32498274"/>
    <s v="Danone-IFCNMilk"/>
    <x v="0"/>
  </r>
  <r>
    <s v="Milk"/>
    <x v="44"/>
    <x v="3"/>
    <s v="Sub-Saharan Africa"/>
    <x v="1"/>
    <x v="9"/>
    <s v="kg"/>
    <n v="92206314.810990795"/>
    <s v="Danone-IFCNMilk"/>
    <x v="0"/>
  </r>
  <r>
    <s v="Milk"/>
    <x v="45"/>
    <x v="3"/>
    <s v="Western Europe"/>
    <x v="1"/>
    <x v="9"/>
    <s v="kg"/>
    <n v="522500000"/>
    <s v="DMKMilk"/>
    <x v="1"/>
  </r>
  <r>
    <s v="Milk"/>
    <x v="46"/>
    <x v="3"/>
    <s v="North America"/>
    <x v="1"/>
    <x v="9"/>
    <s v="kg"/>
    <n v="495000000"/>
    <s v="SaputoMilk"/>
    <x v="0"/>
  </r>
  <r>
    <s v="Milk"/>
    <x v="47"/>
    <x v="3"/>
    <s v="North America"/>
    <x v="1"/>
    <x v="9"/>
    <s v="kg"/>
    <n v="301500000"/>
    <s v="AgropurMilk"/>
    <x v="0"/>
  </r>
  <r>
    <s v="Milk"/>
    <x v="48"/>
    <x v="3"/>
    <s v="East Asia and Southeast Asia"/>
    <x v="1"/>
    <x v="9"/>
    <s v="kg"/>
    <n v="1212500000"/>
    <s v="China Mengniu DairyMilk"/>
    <x v="0"/>
  </r>
  <r>
    <s v="Milk"/>
    <x v="49"/>
    <x v="3"/>
    <s v="North America"/>
    <x v="1"/>
    <x v="9"/>
    <s v="kg"/>
    <n v="405000000"/>
    <s v="GlanbiaMilk"/>
    <x v="0"/>
  </r>
  <r>
    <s v="Milk"/>
    <x v="50"/>
    <x v="3"/>
    <s v="North America"/>
    <x v="1"/>
    <x v="9"/>
    <s v="kg"/>
    <n v="346500000"/>
    <s v="California DiariesMilk"/>
    <x v="0"/>
  </r>
  <r>
    <s v="Milk"/>
    <x v="51"/>
    <x v="3"/>
    <s v="East Asia and Southeast Asia"/>
    <x v="1"/>
    <x v="9"/>
    <s v="kg"/>
    <n v="1250000000"/>
    <s v="Yili Milk"/>
    <x v="0"/>
  </r>
  <r>
    <s v="Milk"/>
    <x v="52"/>
    <x v="3"/>
    <s v="Western Europe"/>
    <x v="1"/>
    <x v="9"/>
    <s v="kg"/>
    <n v="636500000"/>
    <s v="MüllerMilk"/>
    <x v="0"/>
  </r>
  <r>
    <s v="Milk"/>
    <x v="53"/>
    <x v="3"/>
    <s v="South Asia"/>
    <x v="1"/>
    <x v="9"/>
    <s v="kg"/>
    <n v="1728000000"/>
    <s v="AmulMilk"/>
    <x v="0"/>
  </r>
  <r>
    <s v="Milk"/>
    <x v="37"/>
    <x v="3"/>
    <s v="Oceania"/>
    <x v="1"/>
    <x v="10"/>
    <s v="kg"/>
    <n v="1056000000"/>
    <s v="FonterraMilk"/>
    <x v="0"/>
  </r>
  <r>
    <s v="Milk"/>
    <x v="38"/>
    <x v="3"/>
    <s v="North America"/>
    <x v="1"/>
    <x v="10"/>
    <s v="kg"/>
    <n v="1336500000"/>
    <s v="Dairy Farmers of AmericaMilk"/>
    <x v="0"/>
  </r>
  <r>
    <s v="Milk"/>
    <x v="39"/>
    <x v="3"/>
    <s v="Western Europe"/>
    <x v="1"/>
    <x v="10"/>
    <s v="kg"/>
    <n v="2147000000"/>
    <s v="LactalisMilk"/>
    <x v="0"/>
  </r>
  <r>
    <s v="Milk"/>
    <x v="40"/>
    <x v="3"/>
    <s v="Western Europe"/>
    <x v="1"/>
    <x v="10"/>
    <s v="kg"/>
    <n v="1282500000"/>
    <s v="NestléMilk"/>
    <x v="0"/>
  </r>
  <r>
    <s v="Milk"/>
    <x v="41"/>
    <x v="3"/>
    <s v="Western Europe"/>
    <x v="1"/>
    <x v="10"/>
    <s v="kg"/>
    <n v="1282500000"/>
    <s v="ArlaMilk"/>
    <x v="0"/>
  </r>
  <r>
    <s v="Milk"/>
    <x v="42"/>
    <x v="3"/>
    <s v="Western Europe"/>
    <x v="1"/>
    <x v="10"/>
    <s v="kg"/>
    <n v="1016500000"/>
    <s v="FrieslandCampinaMilk"/>
    <x v="0"/>
  </r>
  <r>
    <s v="Milk"/>
    <x v="43"/>
    <x v="3"/>
    <s v="Western Europe"/>
    <x v="1"/>
    <x v="10"/>
    <s v="kg"/>
    <n v="77520000"/>
    <s v="DanoneMilk"/>
    <x v="1"/>
  </r>
  <r>
    <s v="Milk"/>
    <x v="43"/>
    <x v="3"/>
    <s v="Eastern Europe"/>
    <x v="1"/>
    <x v="10"/>
    <s v="kg"/>
    <n v="53550000"/>
    <s v="DanoneMilk"/>
    <x v="1"/>
  </r>
  <r>
    <s v="Milk"/>
    <x v="43"/>
    <x v="3"/>
    <s v="Russian Federation"/>
    <x v="1"/>
    <x v="10"/>
    <s v="kg"/>
    <n v="123165000"/>
    <s v="DanoneMilk"/>
    <x v="1"/>
  </r>
  <r>
    <s v="Milk"/>
    <x v="43"/>
    <x v="3"/>
    <s v="North America"/>
    <x v="1"/>
    <x v="10"/>
    <s v="kg"/>
    <n v="66555000"/>
    <s v="DanoneMilk"/>
    <x v="1"/>
  </r>
  <r>
    <s v="Milk"/>
    <x v="43"/>
    <x v="3"/>
    <s v="Latin America and the Caribbean"/>
    <x v="1"/>
    <x v="10"/>
    <s v="kg"/>
    <n v="95370000"/>
    <s v="DanoneMilk"/>
    <x v="1"/>
  </r>
  <r>
    <s v="Milk"/>
    <x v="43"/>
    <x v="3"/>
    <s v="Near East and North Africa"/>
    <x v="1"/>
    <x v="10"/>
    <s v="kg"/>
    <n v="41140000.000000007"/>
    <s v="DanoneMilk"/>
    <x v="1"/>
  </r>
  <r>
    <s v="Milk"/>
    <x v="43"/>
    <x v="3"/>
    <s v="Sub-Saharan Africa"/>
    <x v="1"/>
    <x v="10"/>
    <s v="kg"/>
    <n v="70422549.999999985"/>
    <s v="DanoneMilk"/>
    <x v="1"/>
  </r>
  <r>
    <s v="Milk"/>
    <x v="44"/>
    <x v="3"/>
    <s v="Western Europe"/>
    <x v="1"/>
    <x v="10"/>
    <s v="kg"/>
    <n v="101499214.72806661"/>
    <s v="Danone-IFCNMilk"/>
    <x v="0"/>
  </r>
  <r>
    <s v="Milk"/>
    <x v="44"/>
    <x v="3"/>
    <s v="Eastern Europe"/>
    <x v="1"/>
    <x v="10"/>
    <s v="kg"/>
    <n v="70114589.121361792"/>
    <s v="Danone-IFCNMilk"/>
    <x v="0"/>
  </r>
  <r>
    <s v="Milk"/>
    <x v="44"/>
    <x v="3"/>
    <s v="Russian Federation"/>
    <x v="1"/>
    <x v="10"/>
    <s v="kg"/>
    <n v="161263554.97913218"/>
    <s v="Danone-IFCNMilk"/>
    <x v="0"/>
  </r>
  <r>
    <s v="Milk"/>
    <x v="44"/>
    <x v="3"/>
    <s v="North America"/>
    <x v="1"/>
    <x v="10"/>
    <s v="kg"/>
    <n v="87142417.907978237"/>
    <s v="Danone-IFCNMilk"/>
    <x v="0"/>
  </r>
  <r>
    <s v="Milk"/>
    <x v="44"/>
    <x v="3"/>
    <s v="Latin America and the Caribbean"/>
    <x v="1"/>
    <x v="10"/>
    <s v="kg"/>
    <n v="124870744.43518725"/>
    <s v="Danone-IFCNMilk"/>
    <x v="0"/>
  </r>
  <r>
    <s v="Milk"/>
    <x v="44"/>
    <x v="3"/>
    <s v="Near East and North Africa"/>
    <x v="1"/>
    <x v="10"/>
    <s v="kg"/>
    <n v="53865811.32498274"/>
    <s v="Danone-IFCNMilk"/>
    <x v="0"/>
  </r>
  <r>
    <s v="Milk"/>
    <x v="44"/>
    <x v="3"/>
    <s v="Sub-Saharan Africa"/>
    <x v="1"/>
    <x v="10"/>
    <s v="kg"/>
    <n v="92206314.810990795"/>
    <s v="Danone-IFCNMilk"/>
    <x v="0"/>
  </r>
  <r>
    <s v="Milk"/>
    <x v="45"/>
    <x v="3"/>
    <s v="Western Europe"/>
    <x v="1"/>
    <x v="10"/>
    <s v="kg"/>
    <n v="522500000"/>
    <s v="DMKMilk"/>
    <x v="1"/>
  </r>
  <r>
    <s v="Milk"/>
    <x v="46"/>
    <x v="3"/>
    <s v="North America"/>
    <x v="1"/>
    <x v="10"/>
    <s v="kg"/>
    <n v="495000000"/>
    <s v="SaputoMilk"/>
    <x v="0"/>
  </r>
  <r>
    <s v="Milk"/>
    <x v="47"/>
    <x v="3"/>
    <s v="North America"/>
    <x v="1"/>
    <x v="10"/>
    <s v="kg"/>
    <n v="301500000"/>
    <s v="AgropurMilk"/>
    <x v="0"/>
  </r>
  <r>
    <s v="Milk"/>
    <x v="48"/>
    <x v="3"/>
    <s v="East Asia and Southeast Asia"/>
    <x v="1"/>
    <x v="10"/>
    <s v="kg"/>
    <n v="1212500000"/>
    <s v="China Mengniu DairyMilk"/>
    <x v="0"/>
  </r>
  <r>
    <s v="Milk"/>
    <x v="49"/>
    <x v="3"/>
    <s v="North America"/>
    <x v="1"/>
    <x v="10"/>
    <s v="kg"/>
    <n v="405000000"/>
    <s v="GlanbiaMilk"/>
    <x v="0"/>
  </r>
  <r>
    <s v="Milk"/>
    <x v="50"/>
    <x v="3"/>
    <s v="North America"/>
    <x v="1"/>
    <x v="10"/>
    <s v="kg"/>
    <n v="346500000"/>
    <s v="California DiariesMilk"/>
    <x v="0"/>
  </r>
  <r>
    <s v="Milk"/>
    <x v="51"/>
    <x v="3"/>
    <s v="East Asia and Southeast Asia"/>
    <x v="1"/>
    <x v="10"/>
    <s v="kg"/>
    <n v="1250000000"/>
    <s v="Yili Milk"/>
    <x v="0"/>
  </r>
  <r>
    <s v="Milk"/>
    <x v="52"/>
    <x v="3"/>
    <s v="Western Europe"/>
    <x v="1"/>
    <x v="10"/>
    <s v="kg"/>
    <n v="636500000"/>
    <s v="MüllerMilk"/>
    <x v="0"/>
  </r>
  <r>
    <s v="Milk"/>
    <x v="53"/>
    <x v="3"/>
    <s v="South Asia"/>
    <x v="1"/>
    <x v="10"/>
    <s v="kg"/>
    <n v="1728000000"/>
    <s v="AmulMilk"/>
    <x v="0"/>
  </r>
  <r>
    <s v="Milk"/>
    <x v="37"/>
    <x v="3"/>
    <s v="Oceania"/>
    <x v="1"/>
    <x v="11"/>
    <s v="kg"/>
    <n v="1760000000"/>
    <s v="FonterraMilk"/>
    <x v="0"/>
  </r>
  <r>
    <s v="Milk"/>
    <x v="38"/>
    <x v="3"/>
    <s v="North America"/>
    <x v="1"/>
    <x v="11"/>
    <s v="kg"/>
    <n v="3564000000"/>
    <s v="Dairy Farmers of AmericaMilk"/>
    <x v="0"/>
  </r>
  <r>
    <s v="Milk"/>
    <x v="39"/>
    <x v="3"/>
    <s v="Western Europe"/>
    <x v="1"/>
    <x v="11"/>
    <s v="kg"/>
    <n v="2712000000"/>
    <s v="LactalisMilk"/>
    <x v="0"/>
  </r>
  <r>
    <s v="Milk"/>
    <x v="40"/>
    <x v="3"/>
    <s v="Western Europe"/>
    <x v="1"/>
    <x v="11"/>
    <s v="kg"/>
    <n v="1620000000"/>
    <s v="NestléMilk"/>
    <x v="0"/>
  </r>
  <r>
    <s v="Milk"/>
    <x v="41"/>
    <x v="3"/>
    <s v="Western Europe"/>
    <x v="1"/>
    <x v="11"/>
    <s v="kg"/>
    <n v="1620000000"/>
    <s v="ArlaMilk"/>
    <x v="0"/>
  </r>
  <r>
    <s v="Milk"/>
    <x v="42"/>
    <x v="3"/>
    <s v="Western Europe"/>
    <x v="1"/>
    <x v="11"/>
    <s v="kg"/>
    <n v="1284000000"/>
    <s v="FrieslandCampinaMilk"/>
    <x v="0"/>
  </r>
  <r>
    <s v="Milk"/>
    <x v="43"/>
    <x v="3"/>
    <s v="Western Europe"/>
    <x v="1"/>
    <x v="11"/>
    <s v="kg"/>
    <n v="97920000"/>
    <s v="DanoneMilk"/>
    <x v="1"/>
  </r>
  <r>
    <s v="Milk"/>
    <x v="43"/>
    <x v="3"/>
    <s v="Eastern Europe"/>
    <x v="1"/>
    <x v="11"/>
    <s v="kg"/>
    <n v="81600000"/>
    <s v="DanoneMilk"/>
    <x v="1"/>
  </r>
  <r>
    <s v="Milk"/>
    <x v="43"/>
    <x v="3"/>
    <s v="Russian Federation"/>
    <x v="1"/>
    <x v="11"/>
    <s v="kg"/>
    <n v="574770000"/>
    <s v="DanoneMilk"/>
    <x v="1"/>
  </r>
  <r>
    <s v="Milk"/>
    <x v="43"/>
    <x v="3"/>
    <s v="North America"/>
    <x v="1"/>
    <x v="11"/>
    <s v="kg"/>
    <n v="177480000"/>
    <s v="DanoneMilk"/>
    <x v="1"/>
  </r>
  <r>
    <s v="Milk"/>
    <x v="43"/>
    <x v="3"/>
    <s v="Latin America and the Caribbean"/>
    <x v="1"/>
    <x v="11"/>
    <s v="kg"/>
    <n v="78540000.000000015"/>
    <s v="DanoneMilk"/>
    <x v="1"/>
  </r>
  <r>
    <s v="Milk"/>
    <x v="43"/>
    <x v="3"/>
    <s v="Near East and North Africa"/>
    <x v="1"/>
    <x v="11"/>
    <s v="kg"/>
    <n v="37400000.000000007"/>
    <s v="DanoneMilk"/>
    <x v="1"/>
  </r>
  <r>
    <s v="Milk"/>
    <x v="43"/>
    <x v="3"/>
    <s v="Sub-Saharan Africa"/>
    <x v="1"/>
    <x v="11"/>
    <s v="kg"/>
    <n v="38783433.333333328"/>
    <s v="DanoneMilk"/>
    <x v="1"/>
  </r>
  <r>
    <s v="Milk"/>
    <x v="44"/>
    <x v="3"/>
    <s v="Western Europe"/>
    <x v="1"/>
    <x v="11"/>
    <s v="kg"/>
    <n v="128209534.39334729"/>
    <s v="Danone-IFCNMilk"/>
    <x v="0"/>
  </r>
  <r>
    <s v="Milk"/>
    <x v="44"/>
    <x v="3"/>
    <s v="Eastern Europe"/>
    <x v="1"/>
    <x v="11"/>
    <s v="kg"/>
    <n v="106841278.66112274"/>
    <s v="Danone-IFCNMilk"/>
    <x v="0"/>
  </r>
  <r>
    <s v="Milk"/>
    <x v="44"/>
    <x v="3"/>
    <s v="Russian Federation"/>
    <x v="1"/>
    <x v="11"/>
    <s v="kg"/>
    <n v="752563256.5692836"/>
    <s v="Danone-IFCNMilk"/>
    <x v="0"/>
  </r>
  <r>
    <s v="Milk"/>
    <x v="44"/>
    <x v="3"/>
    <s v="North America"/>
    <x v="1"/>
    <x v="11"/>
    <s v="kg"/>
    <n v="232379781.08794197"/>
    <s v="Danone-IFCNMilk"/>
    <x v="0"/>
  </r>
  <r>
    <s v="Milk"/>
    <x v="44"/>
    <x v="3"/>
    <s v="Latin America and the Caribbean"/>
    <x v="1"/>
    <x v="11"/>
    <s v="kg"/>
    <n v="102834730.71133068"/>
    <s v="Danone-IFCNMilk"/>
    <x v="0"/>
  </r>
  <r>
    <s v="Milk"/>
    <x v="44"/>
    <x v="3"/>
    <s v="Near East and North Africa"/>
    <x v="1"/>
    <x v="11"/>
    <s v="kg"/>
    <n v="48968919.38634795"/>
    <s v="Danone-IFCNMilk"/>
    <x v="0"/>
  </r>
  <r>
    <s v="Milk"/>
    <x v="44"/>
    <x v="3"/>
    <s v="Sub-Saharan Africa"/>
    <x v="1"/>
    <x v="11"/>
    <s v="kg"/>
    <n v="50780289.316197835"/>
    <s v="Danone-IFCNMilk"/>
    <x v="0"/>
  </r>
  <r>
    <s v="Milk"/>
    <x v="45"/>
    <x v="3"/>
    <s v="Western Europe"/>
    <x v="1"/>
    <x v="11"/>
    <s v="kg"/>
    <n v="660000000"/>
    <s v="DMKMilk"/>
    <x v="1"/>
  </r>
  <r>
    <s v="Milk"/>
    <x v="46"/>
    <x v="3"/>
    <s v="North America"/>
    <x v="1"/>
    <x v="11"/>
    <s v="kg"/>
    <n v="1320000000"/>
    <s v="SaputoMilk"/>
    <x v="0"/>
  </r>
  <r>
    <s v="Milk"/>
    <x v="47"/>
    <x v="3"/>
    <s v="North America"/>
    <x v="1"/>
    <x v="11"/>
    <s v="kg"/>
    <n v="804000000"/>
    <s v="AgropurMilk"/>
    <x v="0"/>
  </r>
  <r>
    <s v="Milk"/>
    <x v="48"/>
    <x v="3"/>
    <s v="East Asia and Southeast Asia"/>
    <x v="1"/>
    <x v="11"/>
    <s v="kg"/>
    <n v="2134000000"/>
    <s v="China Mengniu DairyMilk"/>
    <x v="0"/>
  </r>
  <r>
    <s v="Milk"/>
    <x v="49"/>
    <x v="3"/>
    <s v="North America"/>
    <x v="1"/>
    <x v="11"/>
    <s v="kg"/>
    <n v="1080000000"/>
    <s v="GlanbiaMilk"/>
    <x v="0"/>
  </r>
  <r>
    <s v="Milk"/>
    <x v="50"/>
    <x v="3"/>
    <s v="North America"/>
    <x v="1"/>
    <x v="11"/>
    <s v="kg"/>
    <n v="924000000"/>
    <s v="California DiariesMilk"/>
    <x v="0"/>
  </r>
  <r>
    <s v="Milk"/>
    <x v="51"/>
    <x v="3"/>
    <s v="East Asia and Southeast Asia"/>
    <x v="1"/>
    <x v="11"/>
    <s v="kg"/>
    <n v="2200000000"/>
    <s v="Yili Milk"/>
    <x v="0"/>
  </r>
  <r>
    <s v="Milk"/>
    <x v="52"/>
    <x v="3"/>
    <s v="Western Europe"/>
    <x v="1"/>
    <x v="11"/>
    <s v="kg"/>
    <n v="804000000"/>
    <s v="MüllerMilk"/>
    <x v="0"/>
  </r>
  <r>
    <s v="Milk"/>
    <x v="53"/>
    <x v="3"/>
    <s v="South Asia"/>
    <x v="1"/>
    <x v="11"/>
    <s v="kg"/>
    <n v="3072000000"/>
    <s v="AmulMilk"/>
    <x v="0"/>
  </r>
  <r>
    <s v="Milk"/>
    <x v="37"/>
    <x v="3"/>
    <s v="Oceania"/>
    <x v="1"/>
    <x v="12"/>
    <s v="kg"/>
    <n v="176000000"/>
    <s v="FonterraMilk"/>
    <x v="0"/>
  </r>
  <r>
    <s v="Milk"/>
    <x v="38"/>
    <x v="3"/>
    <s v="North America"/>
    <x v="1"/>
    <x v="12"/>
    <s v="kg"/>
    <n v="0"/>
    <s v="Dairy Farmers of AmericaMilk"/>
    <x v="0"/>
  </r>
  <r>
    <s v="Milk"/>
    <x v="39"/>
    <x v="3"/>
    <s v="Western Europe"/>
    <x v="1"/>
    <x v="12"/>
    <s v="kg"/>
    <n v="452000000"/>
    <s v="LactalisMilk"/>
    <x v="0"/>
  </r>
  <r>
    <s v="Milk"/>
    <x v="40"/>
    <x v="3"/>
    <s v="Western Europe"/>
    <x v="1"/>
    <x v="12"/>
    <s v="kg"/>
    <n v="270000000"/>
    <s v="NestléMilk"/>
    <x v="0"/>
  </r>
  <r>
    <s v="Milk"/>
    <x v="41"/>
    <x v="3"/>
    <s v="Western Europe"/>
    <x v="1"/>
    <x v="12"/>
    <s v="kg"/>
    <n v="270000000"/>
    <s v="ArlaMilk"/>
    <x v="0"/>
  </r>
  <r>
    <s v="Milk"/>
    <x v="42"/>
    <x v="3"/>
    <s v="Western Europe"/>
    <x v="1"/>
    <x v="12"/>
    <s v="kg"/>
    <n v="214000000"/>
    <s v="FrieslandCampinaMilk"/>
    <x v="0"/>
  </r>
  <r>
    <s v="Milk"/>
    <x v="43"/>
    <x v="3"/>
    <s v="Western Europe"/>
    <x v="1"/>
    <x v="12"/>
    <s v="kg"/>
    <n v="16320000"/>
    <s v="DanoneMilk"/>
    <x v="1"/>
  </r>
  <r>
    <s v="Milk"/>
    <x v="43"/>
    <x v="3"/>
    <s v="Eastern Europe"/>
    <x v="1"/>
    <x v="12"/>
    <s v="kg"/>
    <n v="5100000"/>
    <s v="DanoneMilk"/>
    <x v="1"/>
  </r>
  <r>
    <s v="Milk"/>
    <x v="43"/>
    <x v="3"/>
    <s v="Russian Federation"/>
    <x v="1"/>
    <x v="12"/>
    <s v="kg"/>
    <n v="23460000"/>
    <s v="DanoneMilk"/>
    <x v="1"/>
  </r>
  <r>
    <s v="Milk"/>
    <x v="43"/>
    <x v="3"/>
    <s v="North America"/>
    <x v="1"/>
    <x v="12"/>
    <s v="kg"/>
    <n v="0"/>
    <s v="DanoneMilk"/>
    <x v="1"/>
  </r>
  <r>
    <s v="Milk"/>
    <x v="43"/>
    <x v="3"/>
    <s v="Latin America and the Caribbean"/>
    <x v="1"/>
    <x v="12"/>
    <s v="kg"/>
    <n v="22440000"/>
    <s v="DanoneMilk"/>
    <x v="1"/>
  </r>
  <r>
    <s v="Milk"/>
    <x v="43"/>
    <x v="3"/>
    <s v="Near East and North Africa"/>
    <x v="1"/>
    <x v="12"/>
    <s v="kg"/>
    <n v="14960000.000000002"/>
    <s v="DanoneMilk"/>
    <x v="1"/>
  </r>
  <r>
    <s v="Milk"/>
    <x v="43"/>
    <x v="3"/>
    <s v="Sub-Saharan Africa"/>
    <x v="1"/>
    <x v="12"/>
    <s v="kg"/>
    <n v="34700966.666666664"/>
    <s v="DanoneMilk"/>
    <x v="1"/>
  </r>
  <r>
    <s v="Milk"/>
    <x v="44"/>
    <x v="3"/>
    <s v="Western Europe"/>
    <x v="1"/>
    <x v="12"/>
    <s v="kg"/>
    <n v="21368255.73222455"/>
    <s v="Danone-IFCNMilk"/>
    <x v="0"/>
  </r>
  <r>
    <s v="Milk"/>
    <x v="44"/>
    <x v="3"/>
    <s v="Eastern Europe"/>
    <x v="1"/>
    <x v="12"/>
    <s v="kg"/>
    <n v="6677579.9163201712"/>
    <s v="Danone-IFCNMilk"/>
    <x v="0"/>
  </r>
  <r>
    <s v="Milk"/>
    <x v="44"/>
    <x v="3"/>
    <s v="Russian Federation"/>
    <x v="1"/>
    <x v="12"/>
    <s v="kg"/>
    <n v="30716867.615072798"/>
    <s v="Danone-IFCNMilk"/>
    <x v="0"/>
  </r>
  <r>
    <s v="Milk"/>
    <x v="44"/>
    <x v="3"/>
    <s v="North America"/>
    <x v="1"/>
    <x v="12"/>
    <s v="kg"/>
    <n v="0"/>
    <s v="Danone-IFCNMilk"/>
    <x v="0"/>
  </r>
  <r>
    <s v="Milk"/>
    <x v="44"/>
    <x v="3"/>
    <s v="Latin America and the Caribbean"/>
    <x v="1"/>
    <x v="12"/>
    <s v="kg"/>
    <n v="29381351.631808762"/>
    <s v="Danone-IFCNMilk"/>
    <x v="0"/>
  </r>
  <r>
    <s v="Milk"/>
    <x v="44"/>
    <x v="3"/>
    <s v="Near East and North Africa"/>
    <x v="1"/>
    <x v="12"/>
    <s v="kg"/>
    <n v="19587567.754539177"/>
    <s v="Danone-IFCNMilk"/>
    <x v="0"/>
  </r>
  <r>
    <s v="Milk"/>
    <x v="44"/>
    <x v="3"/>
    <s v="Sub-Saharan Africa"/>
    <x v="1"/>
    <x v="12"/>
    <s v="kg"/>
    <n v="45434995.703966491"/>
    <s v="Danone-IFCNMilk"/>
    <x v="0"/>
  </r>
  <r>
    <s v="Milk"/>
    <x v="45"/>
    <x v="3"/>
    <s v="Western Europe"/>
    <x v="1"/>
    <x v="12"/>
    <s v="kg"/>
    <n v="110000000"/>
    <s v="DMKMilk"/>
    <x v="1"/>
  </r>
  <r>
    <s v="Milk"/>
    <x v="46"/>
    <x v="3"/>
    <s v="North America"/>
    <x v="1"/>
    <x v="12"/>
    <s v="kg"/>
    <n v="0"/>
    <s v="SaputoMilk"/>
    <x v="0"/>
  </r>
  <r>
    <s v="Milk"/>
    <x v="47"/>
    <x v="3"/>
    <s v="North America"/>
    <x v="1"/>
    <x v="12"/>
    <s v="kg"/>
    <n v="0"/>
    <s v="AgropurMilk"/>
    <x v="0"/>
  </r>
  <r>
    <s v="Milk"/>
    <x v="48"/>
    <x v="3"/>
    <s v="East Asia and Southeast Asia"/>
    <x v="1"/>
    <x v="12"/>
    <s v="kg"/>
    <n v="97000000"/>
    <s v="China Mengniu DairyMilk"/>
    <x v="0"/>
  </r>
  <r>
    <s v="Milk"/>
    <x v="49"/>
    <x v="3"/>
    <s v="North America"/>
    <x v="1"/>
    <x v="12"/>
    <s v="kg"/>
    <n v="0"/>
    <s v="GlanbiaMilk"/>
    <x v="0"/>
  </r>
  <r>
    <s v="Milk"/>
    <x v="50"/>
    <x v="3"/>
    <s v="North America"/>
    <x v="1"/>
    <x v="12"/>
    <s v="kg"/>
    <n v="0"/>
    <s v="California DiariesMilk"/>
    <x v="0"/>
  </r>
  <r>
    <s v="Milk"/>
    <x v="51"/>
    <x v="3"/>
    <s v="East Asia and Southeast Asia"/>
    <x v="1"/>
    <x v="12"/>
    <s v="kg"/>
    <n v="100000000"/>
    <s v="Yili Milk"/>
    <x v="0"/>
  </r>
  <r>
    <s v="Milk"/>
    <x v="52"/>
    <x v="3"/>
    <s v="Western Europe"/>
    <x v="1"/>
    <x v="12"/>
    <s v="kg"/>
    <n v="134000000"/>
    <s v="MüllerMilk"/>
    <x v="0"/>
  </r>
  <r>
    <s v="Milk"/>
    <x v="53"/>
    <x v="3"/>
    <s v="South Asia"/>
    <x v="1"/>
    <x v="12"/>
    <s v="kg"/>
    <n v="384000000"/>
    <s v="AmulMilk"/>
    <x v="0"/>
  </r>
  <r>
    <s v="Milk"/>
    <x v="37"/>
    <x v="3"/>
    <s v="Oceania"/>
    <x v="1"/>
    <x v="13"/>
    <s v="kg"/>
    <n v="176000000"/>
    <s v="FonterraMilk"/>
    <x v="0"/>
  </r>
  <r>
    <s v="Milk"/>
    <x v="38"/>
    <x v="3"/>
    <s v="North America"/>
    <x v="1"/>
    <x v="13"/>
    <s v="kg"/>
    <n v="0"/>
    <s v="Dairy Farmers of AmericaMilk"/>
    <x v="0"/>
  </r>
  <r>
    <s v="Milk"/>
    <x v="39"/>
    <x v="3"/>
    <s v="Western Europe"/>
    <x v="1"/>
    <x v="13"/>
    <s v="kg"/>
    <n v="0"/>
    <s v="LactalisMilk"/>
    <x v="0"/>
  </r>
  <r>
    <s v="Milk"/>
    <x v="40"/>
    <x v="3"/>
    <s v="Western Europe"/>
    <x v="1"/>
    <x v="13"/>
    <s v="kg"/>
    <n v="0"/>
    <s v="NestléMilk"/>
    <x v="0"/>
  </r>
  <r>
    <s v="Milk"/>
    <x v="41"/>
    <x v="3"/>
    <s v="Western Europe"/>
    <x v="1"/>
    <x v="13"/>
    <s v="kg"/>
    <n v="0"/>
    <s v="ArlaMilk"/>
    <x v="0"/>
  </r>
  <r>
    <s v="Milk"/>
    <x v="42"/>
    <x v="3"/>
    <s v="Western Europe"/>
    <x v="1"/>
    <x v="13"/>
    <s v="kg"/>
    <n v="0"/>
    <s v="FrieslandCampinaMilk"/>
    <x v="0"/>
  </r>
  <r>
    <s v="Milk"/>
    <x v="43"/>
    <x v="3"/>
    <s v="Western Europe"/>
    <x v="1"/>
    <x v="13"/>
    <s v="kg"/>
    <n v="0"/>
    <s v="DanoneMilk"/>
    <x v="1"/>
  </r>
  <r>
    <s v="Milk"/>
    <x v="43"/>
    <x v="3"/>
    <s v="Eastern Europe"/>
    <x v="1"/>
    <x v="13"/>
    <s v="kg"/>
    <n v="0"/>
    <s v="DanoneMilk"/>
    <x v="1"/>
  </r>
  <r>
    <s v="Milk"/>
    <x v="43"/>
    <x v="3"/>
    <s v="Russian Federation"/>
    <x v="1"/>
    <x v="13"/>
    <s v="kg"/>
    <n v="0"/>
    <s v="DanoneMilk"/>
    <x v="1"/>
  </r>
  <r>
    <s v="Milk"/>
    <x v="43"/>
    <x v="3"/>
    <s v="North America"/>
    <x v="1"/>
    <x v="13"/>
    <s v="kg"/>
    <n v="0"/>
    <s v="DanoneMilk"/>
    <x v="1"/>
  </r>
  <r>
    <s v="Milk"/>
    <x v="43"/>
    <x v="3"/>
    <s v="Latin America and the Caribbean"/>
    <x v="1"/>
    <x v="13"/>
    <s v="kg"/>
    <n v="847110000"/>
    <s v="DanoneMilk"/>
    <x v="1"/>
  </r>
  <r>
    <s v="Milk"/>
    <x v="43"/>
    <x v="3"/>
    <s v="Near East and North Africa"/>
    <x v="1"/>
    <x v="13"/>
    <s v="kg"/>
    <n v="14960000.000000002"/>
    <s v="DanoneMilk"/>
    <x v="1"/>
  </r>
  <r>
    <s v="Milk"/>
    <x v="43"/>
    <x v="3"/>
    <s v="Sub-Saharan Africa"/>
    <x v="1"/>
    <x v="13"/>
    <s v="kg"/>
    <n v="195958399.99999997"/>
    <s v="DanoneMilk"/>
    <x v="1"/>
  </r>
  <r>
    <s v="Milk"/>
    <x v="44"/>
    <x v="3"/>
    <s v="Western Europe"/>
    <x v="1"/>
    <x v="13"/>
    <s v="kg"/>
    <n v="0"/>
    <s v="Danone-IFCNMilk"/>
    <x v="0"/>
  </r>
  <r>
    <s v="Milk"/>
    <x v="44"/>
    <x v="3"/>
    <s v="Eastern Europe"/>
    <x v="1"/>
    <x v="13"/>
    <s v="kg"/>
    <n v="0"/>
    <s v="Danone-IFCNMilk"/>
    <x v="0"/>
  </r>
  <r>
    <s v="Milk"/>
    <x v="44"/>
    <x v="3"/>
    <s v="Russian Federation"/>
    <x v="1"/>
    <x v="13"/>
    <s v="kg"/>
    <n v="0"/>
    <s v="Danone-IFCNMilk"/>
    <x v="0"/>
  </r>
  <r>
    <s v="Milk"/>
    <x v="44"/>
    <x v="3"/>
    <s v="North America"/>
    <x v="1"/>
    <x v="13"/>
    <s v="kg"/>
    <n v="0"/>
    <s v="Danone-IFCNMilk"/>
    <x v="0"/>
  </r>
  <r>
    <s v="Milk"/>
    <x v="44"/>
    <x v="3"/>
    <s v="Latin America and the Caribbean"/>
    <x v="1"/>
    <x v="13"/>
    <s v="kg"/>
    <n v="1109146024.1007807"/>
    <s v="Danone-IFCNMilk"/>
    <x v="0"/>
  </r>
  <r>
    <s v="Milk"/>
    <x v="44"/>
    <x v="3"/>
    <s v="Near East and North Africa"/>
    <x v="1"/>
    <x v="13"/>
    <s v="kg"/>
    <n v="19587567.754539177"/>
    <s v="Danone-IFCNMilk"/>
    <x v="0"/>
  </r>
  <r>
    <s v="Milk"/>
    <x v="44"/>
    <x v="3"/>
    <s v="Sub-Saharan Africa"/>
    <x v="1"/>
    <x v="13"/>
    <s v="kg"/>
    <n v="256574093.38710484"/>
    <s v="Danone-IFCNMilk"/>
    <x v="0"/>
  </r>
  <r>
    <s v="Milk"/>
    <x v="45"/>
    <x v="3"/>
    <s v="Western Europe"/>
    <x v="1"/>
    <x v="13"/>
    <s v="kg"/>
    <n v="0"/>
    <s v="DMKMilk"/>
    <x v="1"/>
  </r>
  <r>
    <s v="Milk"/>
    <x v="46"/>
    <x v="3"/>
    <s v="North America"/>
    <x v="1"/>
    <x v="13"/>
    <s v="kg"/>
    <n v="0"/>
    <s v="SaputoMilk"/>
    <x v="0"/>
  </r>
  <r>
    <s v="Milk"/>
    <x v="47"/>
    <x v="3"/>
    <s v="North America"/>
    <x v="1"/>
    <x v="13"/>
    <s v="kg"/>
    <n v="0"/>
    <s v="AgropurMilk"/>
    <x v="0"/>
  </r>
  <r>
    <s v="Milk"/>
    <x v="48"/>
    <x v="3"/>
    <s v="East Asia and Southeast Asia"/>
    <x v="1"/>
    <x v="13"/>
    <s v="kg"/>
    <n v="2328000000"/>
    <s v="China Mengniu DairyMilk"/>
    <x v="0"/>
  </r>
  <r>
    <s v="Milk"/>
    <x v="49"/>
    <x v="3"/>
    <s v="North America"/>
    <x v="1"/>
    <x v="13"/>
    <s v="kg"/>
    <n v="0"/>
    <s v="GlanbiaMilk"/>
    <x v="0"/>
  </r>
  <r>
    <s v="Milk"/>
    <x v="50"/>
    <x v="3"/>
    <s v="North America"/>
    <x v="1"/>
    <x v="13"/>
    <s v="kg"/>
    <n v="0"/>
    <s v="California DiariesMilk"/>
    <x v="0"/>
  </r>
  <r>
    <s v="Milk"/>
    <x v="51"/>
    <x v="3"/>
    <s v="East Asia and Southeast Asia"/>
    <x v="1"/>
    <x v="13"/>
    <s v="kg"/>
    <n v="2400000000"/>
    <s v="Yili Milk"/>
    <x v="0"/>
  </r>
  <r>
    <s v="Milk"/>
    <x v="52"/>
    <x v="3"/>
    <s v="Western Europe"/>
    <x v="1"/>
    <x v="13"/>
    <s v="kg"/>
    <n v="0"/>
    <s v="MüllerMilk"/>
    <x v="0"/>
  </r>
  <r>
    <s v="Milk"/>
    <x v="53"/>
    <x v="3"/>
    <s v="South Asia"/>
    <x v="1"/>
    <x v="13"/>
    <s v="kg"/>
    <n v="192000000"/>
    <s v="AmulMilk"/>
    <x v="0"/>
  </r>
  <r>
    <s v="Milk"/>
    <x v="37"/>
    <x v="3"/>
    <s v="Oceania"/>
    <x v="1"/>
    <x v="14"/>
    <s v="kg"/>
    <n v="0"/>
    <s v="FonterraMilk"/>
    <x v="0"/>
  </r>
  <r>
    <s v="Milk"/>
    <x v="38"/>
    <x v="3"/>
    <s v="North America"/>
    <x v="1"/>
    <x v="14"/>
    <s v="kg"/>
    <n v="0"/>
    <s v="Dairy Farmers of AmericaMilk"/>
    <x v="0"/>
  </r>
  <r>
    <s v="Milk"/>
    <x v="39"/>
    <x v="3"/>
    <s v="Western Europe"/>
    <x v="1"/>
    <x v="14"/>
    <s v="kg"/>
    <n v="0"/>
    <s v="LactalisMilk"/>
    <x v="0"/>
  </r>
  <r>
    <s v="Milk"/>
    <x v="40"/>
    <x v="3"/>
    <s v="Western Europe"/>
    <x v="1"/>
    <x v="14"/>
    <s v="kg"/>
    <n v="0"/>
    <s v="NestléMilk"/>
    <x v="0"/>
  </r>
  <r>
    <s v="Milk"/>
    <x v="41"/>
    <x v="3"/>
    <s v="Western Europe"/>
    <x v="1"/>
    <x v="14"/>
    <s v="kg"/>
    <n v="0"/>
    <s v="ArlaMilk"/>
    <x v="0"/>
  </r>
  <r>
    <s v="Milk"/>
    <x v="42"/>
    <x v="3"/>
    <s v="Western Europe"/>
    <x v="1"/>
    <x v="14"/>
    <s v="kg"/>
    <n v="0"/>
    <s v="FrieslandCampinaMilk"/>
    <x v="0"/>
  </r>
  <r>
    <s v="Milk"/>
    <x v="43"/>
    <x v="3"/>
    <s v="Western Europe"/>
    <x v="1"/>
    <x v="14"/>
    <s v="kg"/>
    <n v="0"/>
    <s v="DanoneMilk"/>
    <x v="1"/>
  </r>
  <r>
    <s v="Milk"/>
    <x v="43"/>
    <x v="3"/>
    <s v="Eastern Europe"/>
    <x v="1"/>
    <x v="14"/>
    <s v="kg"/>
    <n v="0"/>
    <s v="DanoneMilk"/>
    <x v="1"/>
  </r>
  <r>
    <s v="Milk"/>
    <x v="43"/>
    <x v="3"/>
    <s v="Russian Federation"/>
    <x v="1"/>
    <x v="14"/>
    <s v="kg"/>
    <n v="0"/>
    <s v="DanoneMilk"/>
    <x v="1"/>
  </r>
  <r>
    <s v="Milk"/>
    <x v="43"/>
    <x v="3"/>
    <s v="North America"/>
    <x v="1"/>
    <x v="14"/>
    <s v="kg"/>
    <n v="0"/>
    <s v="DanoneMilk"/>
    <x v="1"/>
  </r>
  <r>
    <s v="Milk"/>
    <x v="43"/>
    <x v="3"/>
    <s v="Latin America and the Caribbean"/>
    <x v="1"/>
    <x v="14"/>
    <s v="kg"/>
    <n v="0"/>
    <s v="DanoneMilk"/>
    <x v="1"/>
  </r>
  <r>
    <s v="Milk"/>
    <x v="43"/>
    <x v="3"/>
    <s v="Near East and North Africa"/>
    <x v="1"/>
    <x v="14"/>
    <s v="kg"/>
    <n v="0"/>
    <s v="DanoneMilk"/>
    <x v="1"/>
  </r>
  <r>
    <s v="Milk"/>
    <x v="43"/>
    <x v="3"/>
    <s v="Sub-Saharan Africa"/>
    <x v="1"/>
    <x v="14"/>
    <s v="kg"/>
    <n v="0"/>
    <s v="DanoneMilk"/>
    <x v="1"/>
  </r>
  <r>
    <s v="Milk"/>
    <x v="44"/>
    <x v="3"/>
    <s v="Western Europe"/>
    <x v="1"/>
    <x v="14"/>
    <s v="kg"/>
    <n v="0"/>
    <s v="Danone-IFCNMilk"/>
    <x v="0"/>
  </r>
  <r>
    <s v="Milk"/>
    <x v="44"/>
    <x v="3"/>
    <s v="Eastern Europe"/>
    <x v="1"/>
    <x v="14"/>
    <s v="kg"/>
    <n v="0"/>
    <s v="Danone-IFCNMilk"/>
    <x v="0"/>
  </r>
  <r>
    <s v="Milk"/>
    <x v="44"/>
    <x v="3"/>
    <s v="Russian Federation"/>
    <x v="1"/>
    <x v="14"/>
    <s v="kg"/>
    <n v="0"/>
    <s v="Danone-IFCNMilk"/>
    <x v="0"/>
  </r>
  <r>
    <s v="Milk"/>
    <x v="44"/>
    <x v="3"/>
    <s v="North America"/>
    <x v="1"/>
    <x v="14"/>
    <s v="kg"/>
    <n v="0"/>
    <s v="Danone-IFCNMilk"/>
    <x v="0"/>
  </r>
  <r>
    <s v="Milk"/>
    <x v="44"/>
    <x v="3"/>
    <s v="Latin America and the Caribbean"/>
    <x v="1"/>
    <x v="14"/>
    <s v="kg"/>
    <n v="0"/>
    <s v="Danone-IFCNMilk"/>
    <x v="0"/>
  </r>
  <r>
    <s v="Milk"/>
    <x v="44"/>
    <x v="3"/>
    <s v="Near East and North Africa"/>
    <x v="1"/>
    <x v="14"/>
    <s v="kg"/>
    <n v="0"/>
    <s v="Danone-IFCNMilk"/>
    <x v="0"/>
  </r>
  <r>
    <s v="Milk"/>
    <x v="44"/>
    <x v="3"/>
    <s v="Sub-Saharan Africa"/>
    <x v="1"/>
    <x v="14"/>
    <s v="kg"/>
    <n v="0"/>
    <s v="Danone-IFCNMilk"/>
    <x v="0"/>
  </r>
  <r>
    <s v="Milk"/>
    <x v="45"/>
    <x v="3"/>
    <s v="Western Europe"/>
    <x v="1"/>
    <x v="14"/>
    <s v="kg"/>
    <n v="0"/>
    <s v="DMKMilk"/>
    <x v="1"/>
  </r>
  <r>
    <s v="Milk"/>
    <x v="46"/>
    <x v="3"/>
    <s v="North America"/>
    <x v="1"/>
    <x v="14"/>
    <s v="kg"/>
    <n v="0"/>
    <s v="SaputoMilk"/>
    <x v="0"/>
  </r>
  <r>
    <s v="Milk"/>
    <x v="47"/>
    <x v="3"/>
    <s v="North America"/>
    <x v="1"/>
    <x v="14"/>
    <s v="kg"/>
    <n v="0"/>
    <s v="AgropurMilk"/>
    <x v="0"/>
  </r>
  <r>
    <s v="Milk"/>
    <x v="48"/>
    <x v="3"/>
    <s v="East Asia and Southeast Asia"/>
    <x v="1"/>
    <x v="14"/>
    <s v="kg"/>
    <n v="0"/>
    <s v="China Mengniu DairyMilk"/>
    <x v="0"/>
  </r>
  <r>
    <s v="Milk"/>
    <x v="49"/>
    <x v="3"/>
    <s v="North America"/>
    <x v="1"/>
    <x v="14"/>
    <s v="kg"/>
    <n v="0"/>
    <s v="GlanbiaMilk"/>
    <x v="0"/>
  </r>
  <r>
    <s v="Milk"/>
    <x v="50"/>
    <x v="3"/>
    <s v="North America"/>
    <x v="1"/>
    <x v="14"/>
    <s v="kg"/>
    <n v="0"/>
    <s v="California DiariesMilk"/>
    <x v="0"/>
  </r>
  <r>
    <s v="Milk"/>
    <x v="51"/>
    <x v="3"/>
    <s v="East Asia and Southeast Asia"/>
    <x v="1"/>
    <x v="14"/>
    <s v="kg"/>
    <n v="0"/>
    <s v="Yili Milk"/>
    <x v="0"/>
  </r>
  <r>
    <s v="Milk"/>
    <x v="52"/>
    <x v="3"/>
    <s v="Western Europe"/>
    <x v="1"/>
    <x v="14"/>
    <s v="kg"/>
    <n v="0"/>
    <s v="MüllerMilk"/>
    <x v="0"/>
  </r>
  <r>
    <s v="Milk"/>
    <x v="53"/>
    <x v="3"/>
    <s v="South Asia"/>
    <x v="1"/>
    <x v="14"/>
    <s v="kg"/>
    <n v="0"/>
    <s v="AmulMilk"/>
    <x v="0"/>
  </r>
  <r>
    <s v="Milk"/>
    <x v="37"/>
    <x v="3"/>
    <s v="Oceania"/>
    <x v="1"/>
    <x v="15"/>
    <s v="kg"/>
    <n v="13376000000"/>
    <s v="FonterraMilk"/>
    <x v="0"/>
  </r>
  <r>
    <s v="Milk"/>
    <x v="38"/>
    <x v="3"/>
    <s v="North America"/>
    <x v="1"/>
    <x v="15"/>
    <s v="kg"/>
    <n v="20493000000"/>
    <s v="Dairy Farmers of AmericaMilk"/>
    <x v="0"/>
  </r>
  <r>
    <s v="Milk"/>
    <x v="39"/>
    <x v="3"/>
    <s v="Western Europe"/>
    <x v="1"/>
    <x v="15"/>
    <s v="kg"/>
    <n v="16724000000"/>
    <s v="LactalisMilk"/>
    <x v="0"/>
  </r>
  <r>
    <s v="Milk"/>
    <x v="40"/>
    <x v="3"/>
    <s v="Western Europe"/>
    <x v="1"/>
    <x v="15"/>
    <s v="kg"/>
    <n v="9990000000"/>
    <s v="NestléMilk"/>
    <x v="0"/>
  </r>
  <r>
    <s v="Milk"/>
    <x v="41"/>
    <x v="3"/>
    <s v="Western Europe"/>
    <x v="1"/>
    <x v="15"/>
    <s v="kg"/>
    <n v="9990000000"/>
    <s v="ArlaMilk"/>
    <x v="0"/>
  </r>
  <r>
    <s v="Milk"/>
    <x v="42"/>
    <x v="3"/>
    <s v="Western Europe"/>
    <x v="1"/>
    <x v="15"/>
    <s v="kg"/>
    <n v="7918000000"/>
    <s v="FrieslandCampinaMilk"/>
    <x v="0"/>
  </r>
  <r>
    <s v="Milk"/>
    <x v="43"/>
    <x v="3"/>
    <s v="Western Europe"/>
    <x v="1"/>
    <x v="15"/>
    <s v="kg"/>
    <n v="603840000"/>
    <s v="DanoneMilk"/>
    <x v="1"/>
  </r>
  <r>
    <s v="Milk"/>
    <x v="43"/>
    <x v="3"/>
    <s v="Eastern Europe"/>
    <x v="1"/>
    <x v="15"/>
    <s v="kg"/>
    <n v="433500000"/>
    <s v="DanoneMilk"/>
    <x v="1"/>
  </r>
  <r>
    <s v="Milk"/>
    <x v="43"/>
    <x v="3"/>
    <s v="Russian Federation"/>
    <x v="1"/>
    <x v="15"/>
    <s v="kg"/>
    <n v="1219920000"/>
    <s v="DanoneMilk"/>
    <x v="1"/>
  </r>
  <r>
    <s v="Milk"/>
    <x v="43"/>
    <x v="3"/>
    <s v="North America"/>
    <x v="1"/>
    <x v="15"/>
    <s v="kg"/>
    <n v="1020509999.9999999"/>
    <s v="DanoneMilk"/>
    <x v="1"/>
  </r>
  <r>
    <s v="Milk"/>
    <x v="43"/>
    <x v="3"/>
    <s v="Latin America and the Caribbean"/>
    <x v="1"/>
    <x v="15"/>
    <s v="kg"/>
    <n v="1430550000"/>
    <s v="DanoneMilk"/>
    <x v="1"/>
  </r>
  <r>
    <s v="Milk"/>
    <x v="43"/>
    <x v="3"/>
    <s v="Near East and North Africa"/>
    <x v="1"/>
    <x v="15"/>
    <s v="kg"/>
    <n v="860200000.00000012"/>
    <s v="DanoneMilk"/>
    <x v="1"/>
  </r>
  <r>
    <s v="Milk"/>
    <x v="43"/>
    <x v="3"/>
    <s v="Sub-Saharan Africa"/>
    <x v="1"/>
    <x v="15"/>
    <s v="kg"/>
    <n v="1245152333.3333333"/>
    <s v="DanoneMilk"/>
    <x v="1"/>
  </r>
  <r>
    <s v="Milk"/>
    <x v="44"/>
    <x v="3"/>
    <s v="Western Europe"/>
    <x v="1"/>
    <x v="15"/>
    <s v="kg"/>
    <n v="790625462.0923084"/>
    <s v="Danone-IFCNMilk"/>
    <x v="0"/>
  </r>
  <r>
    <s v="Milk"/>
    <x v="44"/>
    <x v="3"/>
    <s v="Eastern Europe"/>
    <x v="1"/>
    <x v="15"/>
    <s v="kg"/>
    <n v="567594292.88721454"/>
    <s v="Danone-IFCNMilk"/>
    <x v="0"/>
  </r>
  <r>
    <s v="Milk"/>
    <x v="44"/>
    <x v="3"/>
    <s v="Russian Federation"/>
    <x v="1"/>
    <x v="15"/>
    <s v="kg"/>
    <n v="1597277115.9837856"/>
    <s v="Danone-IFCNMilk"/>
    <x v="0"/>
  </r>
  <r>
    <s v="Milk"/>
    <x v="44"/>
    <x v="3"/>
    <s v="North America"/>
    <x v="1"/>
    <x v="15"/>
    <s v="kg"/>
    <n v="1336183741.2556663"/>
    <s v="Danone-IFCNMilk"/>
    <x v="0"/>
  </r>
  <r>
    <s v="Milk"/>
    <x v="44"/>
    <x v="3"/>
    <s v="Latin America and the Caribbean"/>
    <x v="1"/>
    <x v="15"/>
    <s v="kg"/>
    <n v="1873061166.5278084"/>
    <s v="Danone-IFCNMilk"/>
    <x v="0"/>
  </r>
  <r>
    <s v="Milk"/>
    <x v="44"/>
    <x v="3"/>
    <s v="Near East and North Africa"/>
    <x v="1"/>
    <x v="15"/>
    <s v="kg"/>
    <n v="1126285145.8860025"/>
    <s v="Danone-IFCNMilk"/>
    <x v="0"/>
  </r>
  <r>
    <s v="Milk"/>
    <x v="44"/>
    <x v="3"/>
    <s v="Sub-Saharan Africa"/>
    <x v="1"/>
    <x v="15"/>
    <s v="kg"/>
    <n v="1630314551.730562"/>
    <s v="Danone-IFCNMilk"/>
    <x v="0"/>
  </r>
  <r>
    <s v="Milk"/>
    <x v="45"/>
    <x v="3"/>
    <s v="Western Europe"/>
    <x v="1"/>
    <x v="15"/>
    <s v="kg"/>
    <n v="4070000000"/>
    <s v="DMKMilk"/>
    <x v="1"/>
  </r>
  <r>
    <s v="Milk"/>
    <x v="46"/>
    <x v="3"/>
    <s v="North America"/>
    <x v="1"/>
    <x v="15"/>
    <s v="kg"/>
    <n v="7589999999.999999"/>
    <s v="SaputoMilk"/>
    <x v="0"/>
  </r>
  <r>
    <s v="Milk"/>
    <x v="47"/>
    <x v="3"/>
    <s v="North America"/>
    <x v="1"/>
    <x v="15"/>
    <s v="kg"/>
    <n v="4623000000"/>
    <s v="AgropurMilk"/>
    <x v="0"/>
  </r>
  <r>
    <s v="Milk"/>
    <x v="48"/>
    <x v="3"/>
    <s v="East Asia and Southeast Asia"/>
    <x v="1"/>
    <x v="15"/>
    <s v="kg"/>
    <n v="18333000000"/>
    <s v="China Mengniu DairyMilk"/>
    <x v="0"/>
  </r>
  <r>
    <s v="Milk"/>
    <x v="49"/>
    <x v="3"/>
    <s v="North America"/>
    <x v="1"/>
    <x v="15"/>
    <s v="kg"/>
    <n v="6209999999.999999"/>
    <s v="GlanbiaMilk"/>
    <x v="0"/>
  </r>
  <r>
    <s v="Milk"/>
    <x v="50"/>
    <x v="3"/>
    <s v="North America"/>
    <x v="1"/>
    <x v="15"/>
    <s v="kg"/>
    <n v="5313000000"/>
    <s v="California DiariesMilk"/>
    <x v="0"/>
  </r>
  <r>
    <s v="Milk"/>
    <x v="51"/>
    <x v="3"/>
    <s v="East Asia and Southeast Asia"/>
    <x v="1"/>
    <x v="15"/>
    <s v="kg"/>
    <n v="18900000000"/>
    <s v="Yili Milk"/>
    <x v="0"/>
  </r>
  <r>
    <s v="Milk"/>
    <x v="52"/>
    <x v="3"/>
    <s v="Western Europe"/>
    <x v="1"/>
    <x v="15"/>
    <s v="kg"/>
    <n v="4958000000"/>
    <s v="MüllerMilk"/>
    <x v="0"/>
  </r>
  <r>
    <s v="Milk"/>
    <x v="53"/>
    <x v="3"/>
    <s v="South Asia"/>
    <x v="1"/>
    <x v="15"/>
    <s v="kg"/>
    <n v="19872000000"/>
    <s v="AmulMilk"/>
    <x v="0"/>
  </r>
  <r>
    <s v="Milk"/>
    <x v="37"/>
    <x v="3"/>
    <s v="Oceania"/>
    <x v="1"/>
    <x v="16"/>
    <s v="kg"/>
    <n v="1408000000"/>
    <s v="FonterraMilk"/>
    <x v="0"/>
  </r>
  <r>
    <s v="Milk"/>
    <x v="38"/>
    <x v="3"/>
    <s v="North America"/>
    <x v="1"/>
    <x v="16"/>
    <s v="kg"/>
    <n v="8019000000.000001"/>
    <s v="Dairy Farmers of AmericaMilk"/>
    <x v="0"/>
  </r>
  <r>
    <s v="Milk"/>
    <x v="39"/>
    <x v="3"/>
    <s v="Western Europe"/>
    <x v="1"/>
    <x v="16"/>
    <s v="kg"/>
    <n v="5650000000"/>
    <s v="LactalisMilk"/>
    <x v="0"/>
  </r>
  <r>
    <s v="Milk"/>
    <x v="40"/>
    <x v="3"/>
    <s v="Western Europe"/>
    <x v="1"/>
    <x v="16"/>
    <s v="kg"/>
    <n v="3375000000"/>
    <s v="NestléMilk"/>
    <x v="0"/>
  </r>
  <r>
    <s v="Milk"/>
    <x v="41"/>
    <x v="3"/>
    <s v="Western Europe"/>
    <x v="1"/>
    <x v="16"/>
    <s v="kg"/>
    <n v="3375000000"/>
    <s v="ArlaMilk"/>
    <x v="0"/>
  </r>
  <r>
    <s v="Milk"/>
    <x v="42"/>
    <x v="3"/>
    <s v="Western Europe"/>
    <x v="1"/>
    <x v="16"/>
    <s v="kg"/>
    <n v="2675000000"/>
    <s v="FrieslandCampinaMilk"/>
    <x v="0"/>
  </r>
  <r>
    <s v="Milk"/>
    <x v="43"/>
    <x v="3"/>
    <s v="Western Europe"/>
    <x v="1"/>
    <x v="16"/>
    <s v="kg"/>
    <n v="204000000"/>
    <s v="DanoneMilk"/>
    <x v="1"/>
  </r>
  <r>
    <s v="Milk"/>
    <x v="43"/>
    <x v="3"/>
    <s v="Eastern Europe"/>
    <x v="1"/>
    <x v="16"/>
    <s v="kg"/>
    <n v="81600000"/>
    <s v="DanoneMilk"/>
    <x v="1"/>
  </r>
  <r>
    <s v="Milk"/>
    <x v="43"/>
    <x v="3"/>
    <s v="Russian Federation"/>
    <x v="1"/>
    <x v="16"/>
    <s v="kg"/>
    <n v="58650000"/>
    <s v="DanoneMilk"/>
    <x v="1"/>
  </r>
  <r>
    <s v="Milk"/>
    <x v="43"/>
    <x v="3"/>
    <s v="North America"/>
    <x v="1"/>
    <x v="16"/>
    <s v="kg"/>
    <n v="399330000"/>
    <s v="DanoneMilk"/>
    <x v="1"/>
  </r>
  <r>
    <s v="Milk"/>
    <x v="43"/>
    <x v="3"/>
    <s v="Latin America and the Caribbean"/>
    <x v="1"/>
    <x v="16"/>
    <s v="kg"/>
    <n v="129030000"/>
    <s v="DanoneMilk"/>
    <x v="1"/>
  </r>
  <r>
    <s v="Milk"/>
    <x v="43"/>
    <x v="3"/>
    <s v="Near East and North Africa"/>
    <x v="1"/>
    <x v="16"/>
    <s v="kg"/>
    <n v="22440000.000000004"/>
    <s v="DanoneMilk"/>
    <x v="1"/>
  </r>
  <r>
    <s v="Milk"/>
    <x v="43"/>
    <x v="3"/>
    <s v="Sub-Saharan Africa"/>
    <x v="1"/>
    <x v="16"/>
    <s v="kg"/>
    <n v="32659733.333333332"/>
    <s v="DanoneMilk"/>
    <x v="1"/>
  </r>
  <r>
    <s v="Milk"/>
    <x v="44"/>
    <x v="3"/>
    <s v="Western Europe"/>
    <x v="1"/>
    <x v="16"/>
    <s v="kg"/>
    <n v="267103196.65280688"/>
    <s v="Danone-IFCNMilk"/>
    <x v="0"/>
  </r>
  <r>
    <s v="Milk"/>
    <x v="44"/>
    <x v="3"/>
    <s v="Eastern Europe"/>
    <x v="1"/>
    <x v="16"/>
    <s v="kg"/>
    <n v="106841278.66112274"/>
    <s v="Danone-IFCNMilk"/>
    <x v="0"/>
  </r>
  <r>
    <s v="Milk"/>
    <x v="44"/>
    <x v="3"/>
    <s v="Russian Federation"/>
    <x v="1"/>
    <x v="16"/>
    <s v="kg"/>
    <n v="76792169.037681997"/>
    <s v="Danone-IFCNMilk"/>
    <x v="0"/>
  </r>
  <r>
    <s v="Milk"/>
    <x v="44"/>
    <x v="3"/>
    <s v="North America"/>
    <x v="1"/>
    <x v="16"/>
    <s v="kg"/>
    <n v="522854507.44786948"/>
    <s v="Danone-IFCNMilk"/>
    <x v="0"/>
  </r>
  <r>
    <s v="Milk"/>
    <x v="44"/>
    <x v="3"/>
    <s v="Latin America and the Caribbean"/>
    <x v="1"/>
    <x v="16"/>
    <s v="kg"/>
    <n v="168942771.88290039"/>
    <s v="Danone-IFCNMilk"/>
    <x v="0"/>
  </r>
  <r>
    <s v="Milk"/>
    <x v="44"/>
    <x v="3"/>
    <s v="Near East and North Africa"/>
    <x v="1"/>
    <x v="16"/>
    <s v="kg"/>
    <n v="29381351.631808765"/>
    <s v="Danone-IFCNMilk"/>
    <x v="0"/>
  </r>
  <r>
    <s v="Milk"/>
    <x v="44"/>
    <x v="3"/>
    <s v="Sub-Saharan Africa"/>
    <x v="1"/>
    <x v="16"/>
    <s v="kg"/>
    <n v="42762348.897850811"/>
    <s v="Danone-IFCNMilk"/>
    <x v="0"/>
  </r>
  <r>
    <s v="Milk"/>
    <x v="45"/>
    <x v="3"/>
    <s v="Western Europe"/>
    <x v="1"/>
    <x v="16"/>
    <s v="kg"/>
    <n v="1375000000"/>
    <s v="DMKMilk"/>
    <x v="1"/>
  </r>
  <r>
    <s v="Milk"/>
    <x v="46"/>
    <x v="3"/>
    <s v="North America"/>
    <x v="1"/>
    <x v="16"/>
    <s v="kg"/>
    <n v="2970000000"/>
    <s v="SaputoMilk"/>
    <x v="0"/>
  </r>
  <r>
    <s v="Milk"/>
    <x v="47"/>
    <x v="3"/>
    <s v="North America"/>
    <x v="1"/>
    <x v="16"/>
    <s v="kg"/>
    <n v="1809000000"/>
    <s v="AgropurMilk"/>
    <x v="0"/>
  </r>
  <r>
    <s v="Milk"/>
    <x v="48"/>
    <x v="3"/>
    <s v="East Asia and Southeast Asia"/>
    <x v="1"/>
    <x v="16"/>
    <s v="kg"/>
    <n v="1940000000"/>
    <s v="China Mengniu DairyMilk"/>
    <x v="0"/>
  </r>
  <r>
    <s v="Milk"/>
    <x v="49"/>
    <x v="3"/>
    <s v="North America"/>
    <x v="1"/>
    <x v="16"/>
    <s v="kg"/>
    <n v="2430000000"/>
    <s v="GlanbiaMilk"/>
    <x v="0"/>
  </r>
  <r>
    <s v="Milk"/>
    <x v="50"/>
    <x v="3"/>
    <s v="North America"/>
    <x v="1"/>
    <x v="16"/>
    <s v="kg"/>
    <n v="2079000000.0000002"/>
    <s v="California DiariesMilk"/>
    <x v="0"/>
  </r>
  <r>
    <s v="Milk"/>
    <x v="51"/>
    <x v="3"/>
    <s v="East Asia and Southeast Asia"/>
    <x v="1"/>
    <x v="16"/>
    <s v="kg"/>
    <n v="2000000000"/>
    <s v="Yili Milk"/>
    <x v="0"/>
  </r>
  <r>
    <s v="Milk"/>
    <x v="52"/>
    <x v="3"/>
    <s v="Western Europe"/>
    <x v="1"/>
    <x v="16"/>
    <s v="kg"/>
    <n v="1675000000"/>
    <s v="MüllerMilk"/>
    <x v="0"/>
  </r>
  <r>
    <s v="Milk"/>
    <x v="53"/>
    <x v="3"/>
    <s v="South Asia"/>
    <x v="1"/>
    <x v="16"/>
    <s v="kg"/>
    <n v="960000000"/>
    <s v="AmulMilk"/>
    <x v="0"/>
  </r>
  <r>
    <s v="Milk"/>
    <x v="37"/>
    <x v="3"/>
    <s v="Oceania"/>
    <x v="1"/>
    <x v="17"/>
    <s v="kg"/>
    <n v="0"/>
    <s v="FonterraMilk"/>
    <x v="0"/>
  </r>
  <r>
    <s v="Milk"/>
    <x v="38"/>
    <x v="3"/>
    <s v="North America"/>
    <x v="1"/>
    <x v="17"/>
    <s v="kg"/>
    <n v="3267000000"/>
    <s v="Dairy Farmers of AmericaMilk"/>
    <x v="0"/>
  </r>
  <r>
    <s v="Milk"/>
    <x v="39"/>
    <x v="3"/>
    <s v="Western Europe"/>
    <x v="1"/>
    <x v="17"/>
    <s v="kg"/>
    <n v="3164000000.0000005"/>
    <s v="LactalisMilk"/>
    <x v="0"/>
  </r>
  <r>
    <s v="Milk"/>
    <x v="40"/>
    <x v="3"/>
    <s v="Western Europe"/>
    <x v="1"/>
    <x v="17"/>
    <s v="kg"/>
    <n v="1890000000.0000002"/>
    <s v="NestléMilk"/>
    <x v="0"/>
  </r>
  <r>
    <s v="Milk"/>
    <x v="41"/>
    <x v="3"/>
    <s v="Western Europe"/>
    <x v="1"/>
    <x v="17"/>
    <s v="kg"/>
    <n v="1890000000.0000002"/>
    <s v="ArlaMilk"/>
    <x v="0"/>
  </r>
  <r>
    <s v="Milk"/>
    <x v="42"/>
    <x v="3"/>
    <s v="Western Europe"/>
    <x v="1"/>
    <x v="17"/>
    <s v="kg"/>
    <n v="1498000000.0000002"/>
    <s v="FrieslandCampinaMilk"/>
    <x v="0"/>
  </r>
  <r>
    <s v="Milk"/>
    <x v="43"/>
    <x v="3"/>
    <s v="Western Europe"/>
    <x v="1"/>
    <x v="17"/>
    <s v="kg"/>
    <n v="114240000.00000001"/>
    <s v="DanoneMilk"/>
    <x v="1"/>
  </r>
  <r>
    <s v="Milk"/>
    <x v="43"/>
    <x v="3"/>
    <s v="Eastern Europe"/>
    <x v="1"/>
    <x v="17"/>
    <s v="kg"/>
    <n v="76500000"/>
    <s v="DanoneMilk"/>
    <x v="1"/>
  </r>
  <r>
    <s v="Milk"/>
    <x v="43"/>
    <x v="3"/>
    <s v="Russian Federation"/>
    <x v="1"/>
    <x v="17"/>
    <s v="kg"/>
    <n v="234600000"/>
    <s v="DanoneMilk"/>
    <x v="1"/>
  </r>
  <r>
    <s v="Milk"/>
    <x v="43"/>
    <x v="3"/>
    <s v="North America"/>
    <x v="1"/>
    <x v="17"/>
    <s v="kg"/>
    <n v="162690000"/>
    <s v="DanoneMilk"/>
    <x v="1"/>
  </r>
  <r>
    <s v="Milk"/>
    <x v="43"/>
    <x v="3"/>
    <s v="Latin America and the Caribbean"/>
    <x v="1"/>
    <x v="17"/>
    <s v="kg"/>
    <n v="100980000"/>
    <s v="DanoneMilk"/>
    <x v="1"/>
  </r>
  <r>
    <s v="Milk"/>
    <x v="43"/>
    <x v="3"/>
    <s v="Near East and North Africa"/>
    <x v="1"/>
    <x v="17"/>
    <s v="kg"/>
    <n v="67320000.000000015"/>
    <s v="DanoneMilk"/>
    <x v="1"/>
  </r>
  <r>
    <s v="Milk"/>
    <x v="43"/>
    <x v="3"/>
    <s v="Sub-Saharan Africa"/>
    <x v="1"/>
    <x v="17"/>
    <s v="kg"/>
    <n v="114309066.66666667"/>
    <s v="DanoneMilk"/>
    <x v="1"/>
  </r>
  <r>
    <s v="Milk"/>
    <x v="44"/>
    <x v="3"/>
    <s v="Western Europe"/>
    <x v="1"/>
    <x v="17"/>
    <s v="kg"/>
    <n v="149577790.12557188"/>
    <s v="Danone-IFCNMilk"/>
    <x v="0"/>
  </r>
  <r>
    <s v="Milk"/>
    <x v="44"/>
    <x v="3"/>
    <s v="Eastern Europe"/>
    <x v="1"/>
    <x v="17"/>
    <s v="kg"/>
    <n v="100163698.74480256"/>
    <s v="Danone-IFCNMilk"/>
    <x v="0"/>
  </r>
  <r>
    <s v="Milk"/>
    <x v="44"/>
    <x v="3"/>
    <s v="Russian Federation"/>
    <x v="1"/>
    <x v="17"/>
    <s v="kg"/>
    <n v="307168676.15072799"/>
    <s v="Danone-IFCNMilk"/>
    <x v="0"/>
  </r>
  <r>
    <s v="Milk"/>
    <x v="44"/>
    <x v="3"/>
    <s v="North America"/>
    <x v="1"/>
    <x v="17"/>
    <s v="kg"/>
    <n v="213014799.33061349"/>
    <s v="Danone-IFCNMilk"/>
    <x v="0"/>
  </r>
  <r>
    <s v="Milk"/>
    <x v="44"/>
    <x v="3"/>
    <s v="Latin America and the Caribbean"/>
    <x v="1"/>
    <x v="17"/>
    <s v="kg"/>
    <n v="132216082.34313942"/>
    <s v="Danone-IFCNMilk"/>
    <x v="0"/>
  </r>
  <r>
    <s v="Milk"/>
    <x v="44"/>
    <x v="3"/>
    <s v="Near East and North Africa"/>
    <x v="1"/>
    <x v="17"/>
    <s v="kg"/>
    <n v="88144054.895426288"/>
    <s v="Danone-IFCNMilk"/>
    <x v="0"/>
  </r>
  <r>
    <s v="Milk"/>
    <x v="44"/>
    <x v="3"/>
    <s v="Sub-Saharan Africa"/>
    <x v="1"/>
    <x v="17"/>
    <s v="kg"/>
    <n v="149668221.14247784"/>
    <s v="Danone-IFCNMilk"/>
    <x v="0"/>
  </r>
  <r>
    <s v="Milk"/>
    <x v="45"/>
    <x v="3"/>
    <s v="Western Europe"/>
    <x v="1"/>
    <x v="17"/>
    <s v="kg"/>
    <n v="770000000.00000012"/>
    <s v="DMKMilk"/>
    <x v="1"/>
  </r>
  <r>
    <s v="Milk"/>
    <x v="46"/>
    <x v="3"/>
    <s v="North America"/>
    <x v="1"/>
    <x v="17"/>
    <s v="kg"/>
    <n v="1210000000"/>
    <s v="SaputoMilk"/>
    <x v="0"/>
  </r>
  <r>
    <s v="Milk"/>
    <x v="47"/>
    <x v="3"/>
    <s v="North America"/>
    <x v="1"/>
    <x v="17"/>
    <s v="kg"/>
    <n v="737000000"/>
    <s v="AgropurMilk"/>
    <x v="0"/>
  </r>
  <r>
    <s v="Milk"/>
    <x v="48"/>
    <x v="3"/>
    <s v="East Asia and Southeast Asia"/>
    <x v="1"/>
    <x v="17"/>
    <s v="kg"/>
    <n v="1358000000.0000002"/>
    <s v="China Mengniu DairyMilk"/>
    <x v="0"/>
  </r>
  <r>
    <s v="Milk"/>
    <x v="49"/>
    <x v="3"/>
    <s v="North America"/>
    <x v="1"/>
    <x v="17"/>
    <s v="kg"/>
    <n v="990000000"/>
    <s v="GlanbiaMilk"/>
    <x v="0"/>
  </r>
  <r>
    <s v="Milk"/>
    <x v="50"/>
    <x v="3"/>
    <s v="North America"/>
    <x v="1"/>
    <x v="17"/>
    <s v="kg"/>
    <n v="847000000"/>
    <s v="California DiariesMilk"/>
    <x v="0"/>
  </r>
  <r>
    <s v="Milk"/>
    <x v="51"/>
    <x v="3"/>
    <s v="East Asia and Southeast Asia"/>
    <x v="1"/>
    <x v="17"/>
    <s v="kg"/>
    <n v="1400000000.0000002"/>
    <s v="Yili Milk"/>
    <x v="0"/>
  </r>
  <r>
    <s v="Milk"/>
    <x v="52"/>
    <x v="3"/>
    <s v="Western Europe"/>
    <x v="1"/>
    <x v="17"/>
    <s v="kg"/>
    <n v="938000000.00000012"/>
    <s v="MüllerMilk"/>
    <x v="0"/>
  </r>
  <r>
    <s v="Milk"/>
    <x v="53"/>
    <x v="3"/>
    <s v="South Asia"/>
    <x v="1"/>
    <x v="17"/>
    <s v="kg"/>
    <n v="1440000000"/>
    <s v="AmulMilk"/>
    <x v="0"/>
  </r>
  <r>
    <s v="Milk"/>
    <x v="37"/>
    <x v="3"/>
    <s v="Oceania"/>
    <x v="1"/>
    <x v="18"/>
    <s v="kg"/>
    <n v="1408000000"/>
    <s v="FonterraMilk"/>
    <x v="0"/>
  </r>
  <r>
    <s v="Milk"/>
    <x v="38"/>
    <x v="3"/>
    <s v="North America"/>
    <x v="1"/>
    <x v="18"/>
    <s v="kg"/>
    <n v="2673000000.0000005"/>
    <s v="Dairy Farmers of AmericaMilk"/>
    <x v="0"/>
  </r>
  <r>
    <s v="Milk"/>
    <x v="39"/>
    <x v="3"/>
    <s v="Western Europe"/>
    <x v="1"/>
    <x v="18"/>
    <s v="kg"/>
    <n v="1808000000"/>
    <s v="LactalisMilk"/>
    <x v="0"/>
  </r>
  <r>
    <s v="Milk"/>
    <x v="40"/>
    <x v="3"/>
    <s v="Western Europe"/>
    <x v="1"/>
    <x v="18"/>
    <s v="kg"/>
    <n v="1080000000"/>
    <s v="NestléMilk"/>
    <x v="0"/>
  </r>
  <r>
    <s v="Milk"/>
    <x v="41"/>
    <x v="3"/>
    <s v="Western Europe"/>
    <x v="1"/>
    <x v="18"/>
    <s v="kg"/>
    <n v="1080000000"/>
    <s v="ArlaMilk"/>
    <x v="0"/>
  </r>
  <r>
    <s v="Milk"/>
    <x v="42"/>
    <x v="3"/>
    <s v="Western Europe"/>
    <x v="1"/>
    <x v="18"/>
    <s v="kg"/>
    <n v="856000000"/>
    <s v="FrieslandCampinaMilk"/>
    <x v="0"/>
  </r>
  <r>
    <s v="Milk"/>
    <x v="43"/>
    <x v="3"/>
    <s v="Western Europe"/>
    <x v="1"/>
    <x v="18"/>
    <s v="kg"/>
    <n v="65280000"/>
    <s v="DanoneMilk"/>
    <x v="1"/>
  </r>
  <r>
    <s v="Milk"/>
    <x v="43"/>
    <x v="3"/>
    <s v="Eastern Europe"/>
    <x v="1"/>
    <x v="18"/>
    <s v="kg"/>
    <n v="40800000"/>
    <s v="DanoneMilk"/>
    <x v="1"/>
  </r>
  <r>
    <s v="Milk"/>
    <x v="43"/>
    <x v="3"/>
    <s v="Russian Federation"/>
    <x v="1"/>
    <x v="18"/>
    <s v="kg"/>
    <n v="105570000.00000001"/>
    <s v="DanoneMilk"/>
    <x v="1"/>
  </r>
  <r>
    <s v="Milk"/>
    <x v="43"/>
    <x v="3"/>
    <s v="North America"/>
    <x v="1"/>
    <x v="18"/>
    <s v="kg"/>
    <n v="133110000.00000001"/>
    <s v="DanoneMilk"/>
    <x v="1"/>
  </r>
  <r>
    <s v="Milk"/>
    <x v="43"/>
    <x v="3"/>
    <s v="Latin America and the Caribbean"/>
    <x v="1"/>
    <x v="18"/>
    <s v="kg"/>
    <n v="44880000"/>
    <s v="DanoneMilk"/>
    <x v="1"/>
  </r>
  <r>
    <s v="Milk"/>
    <x v="43"/>
    <x v="3"/>
    <s v="Near East and North Africa"/>
    <x v="1"/>
    <x v="18"/>
    <s v="kg"/>
    <n v="26180000.000000007"/>
    <s v="DanoneMilk"/>
    <x v="1"/>
  </r>
  <r>
    <s v="Milk"/>
    <x v="43"/>
    <x v="3"/>
    <s v="Sub-Saharan Africa"/>
    <x v="1"/>
    <x v="18"/>
    <s v="kg"/>
    <n v="10206166.666666666"/>
    <s v="DanoneMilk"/>
    <x v="1"/>
  </r>
  <r>
    <s v="Milk"/>
    <x v="44"/>
    <x v="3"/>
    <s v="Western Europe"/>
    <x v="1"/>
    <x v="18"/>
    <s v="kg"/>
    <n v="85473022.9288982"/>
    <s v="Danone-IFCNMilk"/>
    <x v="0"/>
  </r>
  <r>
    <s v="Milk"/>
    <x v="44"/>
    <x v="3"/>
    <s v="Eastern Europe"/>
    <x v="1"/>
    <x v="18"/>
    <s v="kg"/>
    <n v="53420639.33056137"/>
    <s v="Danone-IFCNMilk"/>
    <x v="0"/>
  </r>
  <r>
    <s v="Milk"/>
    <x v="44"/>
    <x v="3"/>
    <s v="Russian Federation"/>
    <x v="1"/>
    <x v="18"/>
    <s v="kg"/>
    <n v="138225904.2678276"/>
    <s v="Danone-IFCNMilk"/>
    <x v="0"/>
  </r>
  <r>
    <s v="Milk"/>
    <x v="44"/>
    <x v="3"/>
    <s v="North America"/>
    <x v="1"/>
    <x v="18"/>
    <s v="kg"/>
    <n v="174284835.8159565"/>
    <s v="Danone-IFCNMilk"/>
    <x v="0"/>
  </r>
  <r>
    <s v="Milk"/>
    <x v="44"/>
    <x v="3"/>
    <s v="Latin America and the Caribbean"/>
    <x v="1"/>
    <x v="18"/>
    <s v="kg"/>
    <n v="58762703.263617523"/>
    <s v="Danone-IFCNMilk"/>
    <x v="0"/>
  </r>
  <r>
    <s v="Milk"/>
    <x v="44"/>
    <x v="3"/>
    <s v="Near East and North Africa"/>
    <x v="1"/>
    <x v="18"/>
    <s v="kg"/>
    <n v="34278243.570443563"/>
    <s v="Danone-IFCNMilk"/>
    <x v="0"/>
  </r>
  <r>
    <s v="Milk"/>
    <x v="44"/>
    <x v="3"/>
    <s v="Sub-Saharan Africa"/>
    <x v="1"/>
    <x v="18"/>
    <s v="kg"/>
    <n v="13363234.030578379"/>
    <s v="Danone-IFCNMilk"/>
    <x v="0"/>
  </r>
  <r>
    <s v="Milk"/>
    <x v="45"/>
    <x v="3"/>
    <s v="Western Europe"/>
    <x v="1"/>
    <x v="18"/>
    <s v="kg"/>
    <n v="440000000"/>
    <s v="DMKMilk"/>
    <x v="1"/>
  </r>
  <r>
    <s v="Milk"/>
    <x v="46"/>
    <x v="3"/>
    <s v="North America"/>
    <x v="1"/>
    <x v="18"/>
    <s v="kg"/>
    <n v="990000000.00000012"/>
    <s v="SaputoMilk"/>
    <x v="0"/>
  </r>
  <r>
    <s v="Milk"/>
    <x v="47"/>
    <x v="3"/>
    <s v="North America"/>
    <x v="1"/>
    <x v="18"/>
    <s v="kg"/>
    <n v="603000000.00000012"/>
    <s v="AgropurMilk"/>
    <x v="0"/>
  </r>
  <r>
    <s v="Milk"/>
    <x v="48"/>
    <x v="3"/>
    <s v="East Asia and Southeast Asia"/>
    <x v="1"/>
    <x v="18"/>
    <s v="kg"/>
    <n v="679000000.00000012"/>
    <s v="China Mengniu DairyMilk"/>
    <x v="0"/>
  </r>
  <r>
    <s v="Milk"/>
    <x v="49"/>
    <x v="3"/>
    <s v="North America"/>
    <x v="1"/>
    <x v="18"/>
    <s v="kg"/>
    <n v="810000000.00000012"/>
    <s v="GlanbiaMilk"/>
    <x v="0"/>
  </r>
  <r>
    <s v="Milk"/>
    <x v="50"/>
    <x v="3"/>
    <s v="North America"/>
    <x v="1"/>
    <x v="18"/>
    <s v="kg"/>
    <n v="693000000.00000012"/>
    <s v="California DiariesMilk"/>
    <x v="0"/>
  </r>
  <r>
    <s v="Milk"/>
    <x v="51"/>
    <x v="3"/>
    <s v="East Asia and Southeast Asia"/>
    <x v="1"/>
    <x v="18"/>
    <s v="kg"/>
    <n v="700000000.00000012"/>
    <s v="Yili Milk"/>
    <x v="0"/>
  </r>
  <r>
    <s v="Milk"/>
    <x v="52"/>
    <x v="3"/>
    <s v="Western Europe"/>
    <x v="1"/>
    <x v="18"/>
    <s v="kg"/>
    <n v="536000000"/>
    <s v="MüllerMilk"/>
    <x v="0"/>
  </r>
  <r>
    <s v="Milk"/>
    <x v="53"/>
    <x v="3"/>
    <s v="South Asia"/>
    <x v="1"/>
    <x v="18"/>
    <s v="kg"/>
    <n v="480000000"/>
    <s v="AmulMilk"/>
    <x v="0"/>
  </r>
  <r>
    <s v="Milk"/>
    <x v="37"/>
    <x v="3"/>
    <s v="Oceania"/>
    <x v="1"/>
    <x v="19"/>
    <s v="kg"/>
    <n v="4752000000"/>
    <s v="FonterraMilk"/>
    <x v="0"/>
  </r>
  <r>
    <s v="Milk"/>
    <x v="38"/>
    <x v="3"/>
    <s v="North America"/>
    <x v="1"/>
    <x v="19"/>
    <s v="kg"/>
    <n v="5940000000"/>
    <s v="Dairy Farmers of AmericaMilk"/>
    <x v="0"/>
  </r>
  <r>
    <s v="Milk"/>
    <x v="39"/>
    <x v="3"/>
    <s v="Western Europe"/>
    <x v="1"/>
    <x v="19"/>
    <s v="kg"/>
    <n v="5424000000"/>
    <s v="LactalisMilk"/>
    <x v="0"/>
  </r>
  <r>
    <s v="Milk"/>
    <x v="40"/>
    <x v="3"/>
    <s v="Western Europe"/>
    <x v="1"/>
    <x v="19"/>
    <s v="kg"/>
    <n v="3240000000"/>
    <s v="NestléMilk"/>
    <x v="0"/>
  </r>
  <r>
    <s v="Milk"/>
    <x v="41"/>
    <x v="3"/>
    <s v="Western Europe"/>
    <x v="1"/>
    <x v="19"/>
    <s v="kg"/>
    <n v="3240000000"/>
    <s v="ArlaMilk"/>
    <x v="0"/>
  </r>
  <r>
    <s v="Milk"/>
    <x v="42"/>
    <x v="3"/>
    <s v="Western Europe"/>
    <x v="1"/>
    <x v="19"/>
    <s v="kg"/>
    <n v="2568000000"/>
    <s v="FrieslandCampinaMilk"/>
    <x v="0"/>
  </r>
  <r>
    <s v="Milk"/>
    <x v="43"/>
    <x v="3"/>
    <s v="Western Europe"/>
    <x v="1"/>
    <x v="19"/>
    <s v="kg"/>
    <n v="195840000"/>
    <s v="DanoneMilk"/>
    <x v="1"/>
  </r>
  <r>
    <s v="Milk"/>
    <x v="43"/>
    <x v="3"/>
    <s v="Eastern Europe"/>
    <x v="1"/>
    <x v="19"/>
    <s v="kg"/>
    <n v="107100000"/>
    <s v="DanoneMilk"/>
    <x v="1"/>
  </r>
  <r>
    <s v="Milk"/>
    <x v="43"/>
    <x v="3"/>
    <s v="Russian Federation"/>
    <x v="1"/>
    <x v="19"/>
    <s v="kg"/>
    <n v="187680000"/>
    <s v="DanoneMilk"/>
    <x v="1"/>
  </r>
  <r>
    <s v="Milk"/>
    <x v="43"/>
    <x v="3"/>
    <s v="North America"/>
    <x v="1"/>
    <x v="19"/>
    <s v="kg"/>
    <n v="295800000"/>
    <s v="DanoneMilk"/>
    <x v="1"/>
  </r>
  <r>
    <s v="Milk"/>
    <x v="43"/>
    <x v="3"/>
    <s v="Latin America and the Caribbean"/>
    <x v="1"/>
    <x v="19"/>
    <s v="kg"/>
    <n v="89760000"/>
    <s v="DanoneMilk"/>
    <x v="1"/>
  </r>
  <r>
    <s v="Milk"/>
    <x v="43"/>
    <x v="3"/>
    <s v="Near East and North Africa"/>
    <x v="1"/>
    <x v="19"/>
    <s v="kg"/>
    <n v="29920000.000000004"/>
    <s v="DanoneMilk"/>
    <x v="1"/>
  </r>
  <r>
    <s v="Milk"/>
    <x v="43"/>
    <x v="3"/>
    <s v="Sub-Saharan Africa"/>
    <x v="1"/>
    <x v="19"/>
    <s v="kg"/>
    <n v="16329866.666666666"/>
    <s v="DanoneMilk"/>
    <x v="1"/>
  </r>
  <r>
    <s v="Milk"/>
    <x v="44"/>
    <x v="3"/>
    <s v="Western Europe"/>
    <x v="1"/>
    <x v="19"/>
    <s v="kg"/>
    <n v="256419068.78669459"/>
    <s v="Danone-IFCNMilk"/>
    <x v="0"/>
  </r>
  <r>
    <s v="Milk"/>
    <x v="44"/>
    <x v="3"/>
    <s v="Eastern Europe"/>
    <x v="1"/>
    <x v="19"/>
    <s v="kg"/>
    <n v="140229178.24272358"/>
    <s v="Danone-IFCNMilk"/>
    <x v="0"/>
  </r>
  <r>
    <s v="Milk"/>
    <x v="44"/>
    <x v="3"/>
    <s v="Russian Federation"/>
    <x v="1"/>
    <x v="19"/>
    <s v="kg"/>
    <n v="245734940.92058238"/>
    <s v="Danone-IFCNMilk"/>
    <x v="0"/>
  </r>
  <r>
    <s v="Milk"/>
    <x v="44"/>
    <x v="3"/>
    <s v="North America"/>
    <x v="1"/>
    <x v="19"/>
    <s v="kg"/>
    <n v="387299635.14656997"/>
    <s v="Danone-IFCNMilk"/>
    <x v="0"/>
  </r>
  <r>
    <s v="Milk"/>
    <x v="44"/>
    <x v="3"/>
    <s v="Latin America and the Caribbean"/>
    <x v="1"/>
    <x v="19"/>
    <s v="kg"/>
    <n v="117525406.52723505"/>
    <s v="Danone-IFCNMilk"/>
    <x v="0"/>
  </r>
  <r>
    <s v="Milk"/>
    <x v="44"/>
    <x v="3"/>
    <s v="Near East and North Africa"/>
    <x v="1"/>
    <x v="19"/>
    <s v="kg"/>
    <n v="39175135.509078354"/>
    <s v="Danone-IFCNMilk"/>
    <x v="0"/>
  </r>
  <r>
    <s v="Milk"/>
    <x v="44"/>
    <x v="3"/>
    <s v="Sub-Saharan Africa"/>
    <x v="1"/>
    <x v="19"/>
    <s v="kg"/>
    <n v="21381174.448925406"/>
    <s v="Danone-IFCNMilk"/>
    <x v="0"/>
  </r>
  <r>
    <s v="Milk"/>
    <x v="45"/>
    <x v="3"/>
    <s v="Western Europe"/>
    <x v="1"/>
    <x v="19"/>
    <s v="kg"/>
    <n v="1320000000"/>
    <s v="DMKMilk"/>
    <x v="1"/>
  </r>
  <r>
    <s v="Milk"/>
    <x v="46"/>
    <x v="3"/>
    <s v="North America"/>
    <x v="1"/>
    <x v="19"/>
    <s v="kg"/>
    <n v="2200000000"/>
    <s v="SaputoMilk"/>
    <x v="0"/>
  </r>
  <r>
    <s v="Milk"/>
    <x v="47"/>
    <x v="3"/>
    <s v="North America"/>
    <x v="1"/>
    <x v="19"/>
    <s v="kg"/>
    <n v="1340000000"/>
    <s v="AgropurMilk"/>
    <x v="0"/>
  </r>
  <r>
    <s v="Milk"/>
    <x v="48"/>
    <x v="3"/>
    <s v="East Asia and Southeast Asia"/>
    <x v="1"/>
    <x v="19"/>
    <s v="kg"/>
    <n v="485000000"/>
    <s v="China Mengniu DairyMilk"/>
    <x v="0"/>
  </r>
  <r>
    <s v="Milk"/>
    <x v="49"/>
    <x v="3"/>
    <s v="North America"/>
    <x v="1"/>
    <x v="19"/>
    <s v="kg"/>
    <n v="1800000000"/>
    <s v="GlanbiaMilk"/>
    <x v="0"/>
  </r>
  <r>
    <s v="Milk"/>
    <x v="50"/>
    <x v="3"/>
    <s v="North America"/>
    <x v="1"/>
    <x v="19"/>
    <s v="kg"/>
    <n v="1540000000"/>
    <s v="California DiariesMilk"/>
    <x v="0"/>
  </r>
  <r>
    <s v="Milk"/>
    <x v="51"/>
    <x v="3"/>
    <s v="East Asia and Southeast Asia"/>
    <x v="1"/>
    <x v="19"/>
    <s v="kg"/>
    <n v="500000000"/>
    <s v="Yili Milk"/>
    <x v="0"/>
  </r>
  <r>
    <s v="Milk"/>
    <x v="52"/>
    <x v="3"/>
    <s v="Western Europe"/>
    <x v="1"/>
    <x v="19"/>
    <s v="kg"/>
    <n v="1608000000"/>
    <s v="MüllerMilk"/>
    <x v="0"/>
  </r>
  <r>
    <s v="Milk"/>
    <x v="53"/>
    <x v="3"/>
    <s v="South Asia"/>
    <x v="1"/>
    <x v="19"/>
    <s v="kg"/>
    <n v="288000000"/>
    <s v="AmulMilk"/>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EC2081-0D1A-43D8-99C8-657F0DD62AE6}" name="PivotTable10" cacheId="65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6:E52" firstHeaderRow="1" firstDataRow="2" firstDataCol="1" rowPageCount="2" colPageCount="1"/>
  <pivotFields count="10">
    <pivotField compact="0" outline="0" showAll="0"/>
    <pivotField axis="axisRow" compact="0" outline="0" showAll="0" sortType="descending">
      <items count="55">
        <item x="47"/>
        <item x="53"/>
        <item x="20"/>
        <item x="41"/>
        <item x="27"/>
        <item x="5"/>
        <item x="13"/>
        <item x="50"/>
        <item x="2"/>
        <item x="17"/>
        <item x="48"/>
        <item x="36"/>
        <item x="33"/>
        <item x="24"/>
        <item x="35"/>
        <item x="38"/>
        <item x="8"/>
        <item x="43"/>
        <item x="44"/>
        <item x="45"/>
        <item x="37"/>
        <item x="42"/>
        <item x="18"/>
        <item x="49"/>
        <item n="Grupo Jorge" x="31"/>
        <item x="29"/>
        <item x="6"/>
        <item x="22"/>
        <item x="15"/>
        <item x="0"/>
        <item x="19"/>
        <item x="39"/>
        <item x="1"/>
        <item x="25"/>
        <item x="4"/>
        <item x="52"/>
        <item x="28"/>
        <item x="40"/>
        <item x="21"/>
        <item x="12"/>
        <item x="23"/>
        <item x="46"/>
        <item x="32"/>
        <item x="9"/>
        <item x="11"/>
        <item x="34"/>
        <item x="3"/>
        <item x="7"/>
        <item x="16"/>
        <item x="14"/>
        <item x="10"/>
        <item x="26"/>
        <item x="51"/>
        <item x="30"/>
        <item t="default"/>
      </items>
      <autoSortScope>
        <pivotArea dataOnly="0" outline="0" fieldPosition="0">
          <references count="2">
            <reference field="4294967294" count="1" selected="0">
              <x v="0"/>
            </reference>
            <reference field="5" count="1" selected="0">
              <x v="20"/>
            </reference>
          </references>
        </pivotArea>
      </autoSortScope>
    </pivotField>
    <pivotField compact="0" outline="0" showAll="0"/>
    <pivotField compact="0" outline="0" showAll="0"/>
    <pivotField axis="axisPage" compact="0" outline="0" multipleItemSelectionAllowed="1" showAll="0">
      <items count="3">
        <item h="1" x="0"/>
        <item x="1"/>
        <item t="default"/>
      </items>
    </pivotField>
    <pivotField axis="axisCol" compact="0" outline="0" multipleItemSelectionAllowed="1" showAll="0">
      <items count="22">
        <item h="1" x="2"/>
        <item h="1" x="18"/>
        <item h="1" x="15"/>
        <item h="1" x="14"/>
        <item h="1" x="11"/>
        <item h="1" x="10"/>
        <item h="1" x="9"/>
        <item h="1" x="4"/>
        <item h="1" x="0"/>
        <item h="1" x="1"/>
        <item h="1" x="13"/>
        <item h="1" x="12"/>
        <item h="1" x="16"/>
        <item h="1" x="17"/>
        <item h="1" x="3"/>
        <item h="1" x="20"/>
        <item h="1" x="19"/>
        <item x="6"/>
        <item x="7"/>
        <item x="8"/>
        <item x="5"/>
        <item t="default"/>
      </items>
    </pivotField>
    <pivotField compact="0" outline="0" showAll="0"/>
    <pivotField dataField="1" compact="0" outline="0" showAll="0"/>
    <pivotField compact="0" outline="0" subtotalTop="0" showAll="0"/>
    <pivotField axis="axisPage" compact="0" outline="0" subtotalTop="0" multipleItemSelectionAllowed="1" showAll="0">
      <items count="3">
        <item h="1" x="1"/>
        <item x="0"/>
        <item t="default"/>
      </items>
    </pivotField>
  </pivotFields>
  <rowFields count="1">
    <field x="1"/>
  </rowFields>
  <rowItems count="45">
    <i>
      <x v="29"/>
    </i>
    <i>
      <x v="32"/>
    </i>
    <i>
      <x v="46"/>
    </i>
    <i>
      <x v="34"/>
    </i>
    <i>
      <x v="8"/>
    </i>
    <i>
      <x v="15"/>
    </i>
    <i>
      <x v="31"/>
    </i>
    <i>
      <x v="52"/>
    </i>
    <i>
      <x v="1"/>
    </i>
    <i>
      <x v="10"/>
    </i>
    <i>
      <x v="20"/>
    </i>
    <i>
      <x v="51"/>
    </i>
    <i>
      <x v="3"/>
    </i>
    <i>
      <x v="37"/>
    </i>
    <i>
      <x v="21"/>
    </i>
    <i>
      <x v="5"/>
    </i>
    <i>
      <x v="18"/>
    </i>
    <i>
      <x v="41"/>
    </i>
    <i>
      <x v="6"/>
    </i>
    <i>
      <x v="26"/>
    </i>
    <i>
      <x v="23"/>
    </i>
    <i>
      <x v="16"/>
    </i>
    <i>
      <x v="7"/>
    </i>
    <i>
      <x v="35"/>
    </i>
    <i>
      <x v="47"/>
    </i>
    <i>
      <x/>
    </i>
    <i>
      <x v="44"/>
    </i>
    <i>
      <x v="49"/>
    </i>
    <i>
      <x v="36"/>
    </i>
    <i>
      <x v="9"/>
    </i>
    <i>
      <x v="50"/>
    </i>
    <i>
      <x v="4"/>
    </i>
    <i>
      <x v="38"/>
    </i>
    <i>
      <x v="28"/>
    </i>
    <i>
      <x v="53"/>
    </i>
    <i>
      <x v="43"/>
    </i>
    <i>
      <x v="27"/>
    </i>
    <i>
      <x v="48"/>
    </i>
    <i>
      <x v="25"/>
    </i>
    <i>
      <x v="2"/>
    </i>
    <i>
      <x v="22"/>
    </i>
    <i>
      <x v="30"/>
    </i>
    <i>
      <x v="40"/>
    </i>
    <i>
      <x v="24"/>
    </i>
    <i>
      <x v="13"/>
    </i>
  </rowItems>
  <colFields count="1">
    <field x="5"/>
  </colFields>
  <colItems count="4">
    <i>
      <x v="17"/>
    </i>
    <i>
      <x v="18"/>
    </i>
    <i>
      <x v="19"/>
    </i>
    <i>
      <x v="20"/>
    </i>
  </colItems>
  <pageFields count="2">
    <pageField fld="4" hier="-1"/>
    <pageField fld="9" hier="-1"/>
  </pageFields>
  <dataFields count="1">
    <dataField name="Sum of Value" fld="7" baseField="0" baseItem="0" numFmtId="173"/>
  </dataFields>
  <formats count="1">
    <format dxfId="21">
      <pivotArea outline="0" collapsedLevelsAreSubtotals="1" fieldPosition="0"/>
    </format>
  </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2CC47C7-2D70-4B9F-BBB5-604B17D60D38}" name="PivotTable2" cacheId="6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4:E8" firstHeaderRow="1" firstDataRow="2" firstDataCol="1" rowPageCount="1" colPageCount="1"/>
  <pivotFields count="10">
    <pivotField showAll="0"/>
    <pivotField showAll="0"/>
    <pivotField showAll="0"/>
    <pivotField showAll="0"/>
    <pivotField axis="axisRow" showAll="0">
      <items count="3">
        <item x="0"/>
        <item x="1"/>
        <item t="default"/>
      </items>
    </pivotField>
    <pivotField axis="axisCol" showAll="0">
      <items count="22">
        <item h="1" x="2"/>
        <item h="1" x="18"/>
        <item h="1" x="15"/>
        <item h="1" x="14"/>
        <item h="1" x="11"/>
        <item h="1" x="10"/>
        <item h="1" x="9"/>
        <item h="1" x="4"/>
        <item h="1" x="0"/>
        <item h="1" x="1"/>
        <item h="1" x="13"/>
        <item h="1" x="12"/>
        <item h="1" x="16"/>
        <item h="1" x="17"/>
        <item h="1" x="3"/>
        <item h="1" x="20"/>
        <item h="1" x="19"/>
        <item x="6"/>
        <item x="7"/>
        <item h="1" x="5"/>
        <item x="8"/>
        <item t="default"/>
      </items>
    </pivotField>
    <pivotField showAll="0"/>
    <pivotField dataField="1" showAll="0"/>
    <pivotField showAll="0"/>
    <pivotField axis="axisPage" multipleItemSelectionAllowed="1" showAll="0">
      <items count="3">
        <item h="1" x="1"/>
        <item x="0"/>
        <item t="default"/>
      </items>
    </pivotField>
  </pivotFields>
  <rowFields count="1">
    <field x="4"/>
  </rowFields>
  <rowItems count="3">
    <i>
      <x/>
    </i>
    <i>
      <x v="1"/>
    </i>
    <i t="grand">
      <x/>
    </i>
  </rowItems>
  <colFields count="1">
    <field x="5"/>
  </colFields>
  <colItems count="4">
    <i>
      <x v="17"/>
    </i>
    <i>
      <x v="18"/>
    </i>
    <i>
      <x v="20"/>
    </i>
    <i t="grand">
      <x/>
    </i>
  </colItems>
  <pageFields count="1">
    <pageField fld="9" hier="-1"/>
  </pageFields>
  <dataFields count="1">
    <dataField name="Sum of Value" fld="7" baseField="5" baseItem="17" numFmtId="3"/>
  </dataFields>
  <chartFormats count="5">
    <chartFormat chart="1" format="0" series="1">
      <pivotArea type="data" outline="0" fieldPosition="0">
        <references count="2">
          <reference field="4294967294" count="1" selected="0">
            <x v="0"/>
          </reference>
          <reference field="4" count="1" selected="0">
            <x v="0"/>
          </reference>
        </references>
      </pivotArea>
    </chartFormat>
    <chartFormat chart="1" format="1" series="1">
      <pivotArea type="data" outline="0" fieldPosition="0">
        <references count="2">
          <reference field="4294967294" count="1" selected="0">
            <x v="0"/>
          </reference>
          <reference field="4" count="1" selected="0">
            <x v="1"/>
          </reference>
        </references>
      </pivotArea>
    </chartFormat>
    <chartFormat chart="1" format="2" series="1">
      <pivotArea type="data" outline="0" fieldPosition="0">
        <references count="2">
          <reference field="4294967294" count="1" selected="0">
            <x v="0"/>
          </reference>
          <reference field="5" count="1" selected="0">
            <x v="20"/>
          </reference>
        </references>
      </pivotArea>
    </chartFormat>
    <chartFormat chart="1" format="3" series="1">
      <pivotArea type="data" outline="0" fieldPosition="0">
        <references count="2">
          <reference field="4294967294" count="1" selected="0">
            <x v="0"/>
          </reference>
          <reference field="5" count="1" selected="0">
            <x v="17"/>
          </reference>
        </references>
      </pivotArea>
    </chartFormat>
    <chartFormat chart="1" format="4" series="1">
      <pivotArea type="data" outline="0" fieldPosition="0">
        <references count="2">
          <reference field="4294967294" count="1" selected="0">
            <x v="0"/>
          </reference>
          <reference field="5" count="1" selected="0">
            <x v="1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FF7680A-FB4A-4A03-B7D9-3559245BE502}" name="PivotTable7" cacheId="655" applyNumberFormats="0" applyBorderFormats="0" applyFontFormats="0" applyPatternFormats="0" applyAlignmentFormats="0" applyWidthHeightFormats="1" dataCaption="Values" grandTotalCaption=" Total" updatedVersion="8" minRefreshableVersion="3" useAutoFormatting="1" colGrandTotals="0" itemPrintTitles="1" createdVersion="8" indent="0" compact="0" compactData="0" multipleFieldFilters="0" chartFormat="16">
  <location ref="A8:E14" firstHeaderRow="1" firstDataRow="2" firstDataCol="1" rowPageCount="3" colPageCount="1"/>
  <pivotFields count="10">
    <pivotField compact="0" outline="0" showAll="0"/>
    <pivotField axis="axisPage" compact="0" outline="0" showAll="0" sortType="descending">
      <items count="55">
        <item x="47"/>
        <item x="53"/>
        <item x="20"/>
        <item x="41"/>
        <item x="27"/>
        <item x="5"/>
        <item x="13"/>
        <item x="50"/>
        <item x="2"/>
        <item x="17"/>
        <item x="48"/>
        <item x="36"/>
        <item x="33"/>
        <item x="24"/>
        <item x="35"/>
        <item x="38"/>
        <item x="8"/>
        <item x="43"/>
        <item x="44"/>
        <item x="45"/>
        <item x="37"/>
        <item x="42"/>
        <item x="18"/>
        <item x="49"/>
        <item x="31"/>
        <item x="29"/>
        <item x="6"/>
        <item x="22"/>
        <item x="15"/>
        <item x="0"/>
        <item x="19"/>
        <item x="39"/>
        <item x="1"/>
        <item x="25"/>
        <item x="4"/>
        <item x="52"/>
        <item x="28"/>
        <item x="40"/>
        <item x="21"/>
        <item x="12"/>
        <item x="23"/>
        <item x="46"/>
        <item x="32"/>
        <item x="9"/>
        <item x="11"/>
        <item x="34"/>
        <item x="3"/>
        <item x="7"/>
        <item x="16"/>
        <item x="14"/>
        <item x="10"/>
        <item x="26"/>
        <item x="51"/>
        <item x="30"/>
        <item t="default"/>
      </items>
      <autoSortScope>
        <pivotArea dataOnly="0" outline="0" fieldPosition="0">
          <references count="2">
            <reference field="4294967294" count="1" selected="0">
              <x v="0"/>
            </reference>
            <reference field="4" count="1" selected="0">
              <x v="1"/>
            </reference>
          </references>
        </pivotArea>
      </autoSortScope>
    </pivotField>
    <pivotField axis="axisRow" compact="0" outline="0" showAll="0">
      <items count="5">
        <item x="0"/>
        <item x="1"/>
        <item x="3"/>
        <item x="2"/>
        <item t="default"/>
      </items>
    </pivotField>
    <pivotField compact="0" outline="0" showAll="0"/>
    <pivotField axis="axisPage" compact="0" outline="0" multipleItemSelectionAllowed="1" showAll="0">
      <items count="3">
        <item h="1" x="0"/>
        <item x="1"/>
        <item t="default"/>
      </items>
    </pivotField>
    <pivotField axis="axisCol" compact="0" outline="0" multipleItemSelectionAllowed="1" showAll="0">
      <items count="22">
        <item h="1" x="2"/>
        <item h="1" x="18"/>
        <item h="1" x="15"/>
        <item h="1" x="14"/>
        <item h="1" x="11"/>
        <item h="1" x="10"/>
        <item h="1" x="9"/>
        <item h="1" x="4"/>
        <item h="1" x="0"/>
        <item h="1" x="1"/>
        <item h="1" x="13"/>
        <item h="1" x="12"/>
        <item h="1" x="16"/>
        <item h="1" x="17"/>
        <item h="1" x="3"/>
        <item h="1" x="20"/>
        <item h="1" x="19"/>
        <item x="6"/>
        <item x="7"/>
        <item x="8"/>
        <item x="5"/>
        <item t="default"/>
      </items>
    </pivotField>
    <pivotField compact="0" outline="0" showAll="0"/>
    <pivotField dataField="1" compact="0" outline="0" showAll="0"/>
    <pivotField compact="0" outline="0" subtotalTop="0" showAll="0"/>
    <pivotField axis="axisPage" compact="0" outline="0" subtotalTop="0" multipleItemSelectionAllowed="1" showAll="0">
      <items count="3">
        <item h="1" x="1"/>
        <item x="0"/>
        <item t="default"/>
      </items>
    </pivotField>
  </pivotFields>
  <rowFields count="1">
    <field x="2"/>
  </rowFields>
  <rowItems count="5">
    <i>
      <x/>
    </i>
    <i>
      <x v="1"/>
    </i>
    <i>
      <x v="2"/>
    </i>
    <i>
      <x v="3"/>
    </i>
    <i t="grand">
      <x/>
    </i>
  </rowItems>
  <colFields count="1">
    <field x="5"/>
  </colFields>
  <colItems count="4">
    <i>
      <x v="17"/>
    </i>
    <i>
      <x v="18"/>
    </i>
    <i>
      <x v="19"/>
    </i>
    <i>
      <x v="20"/>
    </i>
  </colItems>
  <pageFields count="3">
    <pageField fld="1" hier="-1"/>
    <pageField fld="4" hier="-1"/>
    <pageField fld="9" hier="-1"/>
  </pageFields>
  <dataFields count="1">
    <dataField name="Sum of Value" fld="7" baseField="0" baseItem="0" numFmtId="173"/>
  </dataFields>
  <formats count="1">
    <format dxfId="20">
      <pivotArea outline="0" collapsedLevelsAreSubtotals="1" fieldPosition="0"/>
    </format>
  </formats>
  <chartFormats count="8">
    <chartFormat chart="2" format="0" series="1">
      <pivotArea type="data" outline="0" fieldPosition="0">
        <references count="2">
          <reference field="4294967294" count="1" selected="0">
            <x v="0"/>
          </reference>
          <reference field="5" count="1" selected="0">
            <x v="17"/>
          </reference>
        </references>
      </pivotArea>
    </chartFormat>
    <chartFormat chart="2" format="1" series="1">
      <pivotArea type="data" outline="0" fieldPosition="0">
        <references count="2">
          <reference field="4294967294" count="1" selected="0">
            <x v="0"/>
          </reference>
          <reference field="5" count="1" selected="0">
            <x v="18"/>
          </reference>
        </references>
      </pivotArea>
    </chartFormat>
    <chartFormat chart="2" format="2" series="1">
      <pivotArea type="data" outline="0" fieldPosition="0">
        <references count="2">
          <reference field="4294967294" count="1" selected="0">
            <x v="0"/>
          </reference>
          <reference field="5" count="1" selected="0">
            <x v="19"/>
          </reference>
        </references>
      </pivotArea>
    </chartFormat>
    <chartFormat chart="2" format="3" series="1">
      <pivotArea type="data" outline="0" fieldPosition="0">
        <references count="2">
          <reference field="4294967294" count="1" selected="0">
            <x v="0"/>
          </reference>
          <reference field="5" count="1" selected="0">
            <x v="20"/>
          </reference>
        </references>
      </pivotArea>
    </chartFormat>
    <chartFormat chart="5" format="0" series="1">
      <pivotArea type="data" outline="0" fieldPosition="0">
        <references count="2">
          <reference field="4294967294" count="1" selected="0">
            <x v="0"/>
          </reference>
          <reference field="5" count="1" selected="0">
            <x v="17"/>
          </reference>
        </references>
      </pivotArea>
    </chartFormat>
    <chartFormat chart="5" format="1" series="1">
      <pivotArea type="data" outline="0" fieldPosition="0">
        <references count="2">
          <reference field="4294967294" count="1" selected="0">
            <x v="0"/>
          </reference>
          <reference field="5" count="1" selected="0">
            <x v="18"/>
          </reference>
        </references>
      </pivotArea>
    </chartFormat>
    <chartFormat chart="5" format="2" series="1">
      <pivotArea type="data" outline="0" fieldPosition="0">
        <references count="2">
          <reference field="4294967294" count="1" selected="0">
            <x v="0"/>
          </reference>
          <reference field="5" count="1" selected="0">
            <x v="19"/>
          </reference>
        </references>
      </pivotArea>
    </chartFormat>
    <chartFormat chart="5" format="3" series="1">
      <pivotArea type="data" outline="0" fieldPosition="0">
        <references count="2">
          <reference field="4294967294" count="1" selected="0">
            <x v="0"/>
          </reference>
          <reference field="5" count="1" selected="0">
            <x v="20"/>
          </reference>
        </references>
      </pivotArea>
    </chartFormat>
  </chart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077A2CA-37D2-471F-9E03-611EE8593B5B}" name="PivotTable1" cacheId="65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Q8:R12" firstHeaderRow="1" firstDataRow="1" firstDataCol="1" rowPageCount="3" colPageCount="1"/>
  <pivotFields count="10">
    <pivotField compact="0" outline="0" showAll="0"/>
    <pivotField axis="axisPage" compact="0" outline="0" showAll="0" sortType="descending">
      <items count="55">
        <item x="47"/>
        <item x="53"/>
        <item x="20"/>
        <item x="41"/>
        <item x="27"/>
        <item x="5"/>
        <item x="13"/>
        <item x="50"/>
        <item x="2"/>
        <item x="17"/>
        <item x="48"/>
        <item x="36"/>
        <item x="33"/>
        <item x="24"/>
        <item x="35"/>
        <item x="38"/>
        <item x="8"/>
        <item x="43"/>
        <item x="44"/>
        <item x="45"/>
        <item x="37"/>
        <item x="42"/>
        <item x="18"/>
        <item x="49"/>
        <item x="31"/>
        <item x="29"/>
        <item x="6"/>
        <item x="22"/>
        <item x="15"/>
        <item x="0"/>
        <item x="19"/>
        <item x="39"/>
        <item x="1"/>
        <item x="25"/>
        <item x="4"/>
        <item x="52"/>
        <item x="28"/>
        <item x="40"/>
        <item x="21"/>
        <item x="12"/>
        <item x="23"/>
        <item x="46"/>
        <item x="32"/>
        <item x="9"/>
        <item x="11"/>
        <item x="34"/>
        <item x="3"/>
        <item x="7"/>
        <item x="16"/>
        <item x="14"/>
        <item x="10"/>
        <item x="26"/>
        <item x="51"/>
        <item x="30"/>
        <item t="default"/>
      </items>
      <autoSortScope>
        <pivotArea dataOnly="0" outline="0" fieldPosition="0">
          <references count="2">
            <reference field="4294967294" count="1" selected="0">
              <x v="0"/>
            </reference>
            <reference field="4" count="1" selected="0">
              <x v="1"/>
            </reference>
          </references>
        </pivotArea>
      </autoSortScope>
    </pivotField>
    <pivotField compact="0" outline="0" showAll="0"/>
    <pivotField compact="0" outline="0" showAll="0"/>
    <pivotField axis="axisPage" compact="0" outline="0" multipleItemSelectionAllowed="1" showAll="0">
      <items count="3">
        <item h="1" x="0"/>
        <item x="1"/>
        <item t="default"/>
      </items>
    </pivotField>
    <pivotField axis="axisRow" compact="0" outline="0" multipleItemSelectionAllowed="1" showAll="0">
      <items count="22">
        <item h="1" x="2"/>
        <item h="1" x="18"/>
        <item h="1" x="15"/>
        <item h="1" x="14"/>
        <item h="1" x="11"/>
        <item h="1" x="10"/>
        <item h="1" x="9"/>
        <item h="1" x="4"/>
        <item h="1" x="0"/>
        <item h="1" x="1"/>
        <item h="1" x="13"/>
        <item h="1" x="12"/>
        <item h="1" x="16"/>
        <item h="1" x="17"/>
        <item h="1" x="3"/>
        <item h="1" x="20"/>
        <item h="1" x="19"/>
        <item x="6"/>
        <item x="7"/>
        <item x="8"/>
        <item x="5"/>
        <item t="default"/>
      </items>
    </pivotField>
    <pivotField compact="0" outline="0" showAll="0"/>
    <pivotField dataField="1" compact="0" outline="0" showAll="0"/>
    <pivotField compact="0" outline="0" subtotalTop="0" showAll="0"/>
    <pivotField axis="axisPage" compact="0" outline="0" subtotalTop="0" multipleItemSelectionAllowed="1" showAll="0">
      <items count="3">
        <item h="1" x="1"/>
        <item x="0"/>
        <item t="default"/>
      </items>
    </pivotField>
  </pivotFields>
  <rowFields count="1">
    <field x="5"/>
  </rowFields>
  <rowItems count="4">
    <i>
      <x v="17"/>
    </i>
    <i>
      <x v="18"/>
    </i>
    <i>
      <x v="19"/>
    </i>
    <i>
      <x v="20"/>
    </i>
  </rowItems>
  <colItems count="1">
    <i/>
  </colItems>
  <pageFields count="3">
    <pageField fld="1" hier="-1"/>
    <pageField fld="4" hier="-1"/>
    <pageField fld="9" hier="-1"/>
  </pageFields>
  <dataFields count="1">
    <dataField name="Sum of Value" fld="7" baseField="0" baseItem="0" numFmtId="173"/>
  </dataFields>
  <formats count="1">
    <format dxfId="19">
      <pivotArea outline="0" collapsedLevelsAreSubtotals="1"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573C7EA-1407-4D1F-A051-03B08001B024}" name="PivotTable1" cacheId="6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5:F18" firstHeaderRow="1" firstDataRow="2" firstDataCol="1" rowPageCount="2" colPageCount="1"/>
  <pivotFields count="10">
    <pivotField showAll="0"/>
    <pivotField showAll="0"/>
    <pivotField axis="axisCol" showAll="0">
      <items count="5">
        <item x="0"/>
        <item x="1"/>
        <item x="3"/>
        <item x="2"/>
        <item t="default"/>
      </items>
    </pivotField>
    <pivotField showAll="0"/>
    <pivotField axis="axisPage" multipleItemSelectionAllowed="1" showAll="0">
      <items count="3">
        <item h="1" x="0"/>
        <item x="1"/>
        <item t="default"/>
      </items>
    </pivotField>
    <pivotField axis="axisRow" showAll="0" sortType="descending">
      <items count="22">
        <item h="1" x="2"/>
        <item x="18"/>
        <item x="15"/>
        <item x="14"/>
        <item x="11"/>
        <item x="10"/>
        <item x="9"/>
        <item h="1" x="4"/>
        <item h="1" x="0"/>
        <item h="1" x="1"/>
        <item x="13"/>
        <item x="12"/>
        <item x="16"/>
        <item x="17"/>
        <item h="1" x="3"/>
        <item h="1" x="20"/>
        <item x="19"/>
        <item h="1" x="6"/>
        <item h="1" x="7"/>
        <item h="1" x="5"/>
        <item h="1" x="8"/>
        <item t="default"/>
      </items>
      <autoSortScope>
        <pivotArea dataOnly="0" outline="0" fieldPosition="0">
          <references count="1">
            <reference field="4294967294" count="1" selected="0">
              <x v="0"/>
            </reference>
          </references>
        </pivotArea>
      </autoSortScope>
    </pivotField>
    <pivotField showAll="0"/>
    <pivotField dataField="1" showAll="0"/>
    <pivotField showAll="0"/>
    <pivotField axis="axisPage" multipleItemSelectionAllowed="1" showAll="0">
      <items count="3">
        <item h="1" x="1"/>
        <item x="0"/>
        <item t="default"/>
      </items>
    </pivotField>
  </pivotFields>
  <rowFields count="1">
    <field x="5"/>
  </rowFields>
  <rowItems count="12">
    <i>
      <x v="2"/>
    </i>
    <i>
      <x v="4"/>
    </i>
    <i>
      <x v="12"/>
    </i>
    <i>
      <x v="10"/>
    </i>
    <i>
      <x v="16"/>
    </i>
    <i>
      <x v="13"/>
    </i>
    <i>
      <x v="5"/>
    </i>
    <i>
      <x v="6"/>
    </i>
    <i>
      <x v="1"/>
    </i>
    <i>
      <x v="11"/>
    </i>
    <i>
      <x v="3"/>
    </i>
    <i t="grand">
      <x/>
    </i>
  </rowItems>
  <colFields count="1">
    <field x="2"/>
  </colFields>
  <colItems count="5">
    <i>
      <x/>
    </i>
    <i>
      <x v="1"/>
    </i>
    <i>
      <x v="2"/>
    </i>
    <i>
      <x v="3"/>
    </i>
    <i t="grand">
      <x/>
    </i>
  </colItems>
  <pageFields count="2">
    <pageField fld="4" hier="-1"/>
    <pageField fld="9" hier="-1"/>
  </pageFields>
  <dataFields count="1">
    <dataField name="Sum of Value" fld="7" baseField="5"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7271C5C-F88B-469C-A5F0-495D54E413FA}" name="PivotTable4" cacheId="6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3:B25" firstHeaderRow="1" firstDataRow="1" firstDataCol="1" rowPageCount="1" colPageCount="1"/>
  <pivotFields count="10">
    <pivotField showAll="0"/>
    <pivotField axis="axisPage" multipleItemSelectionAllowed="1" showAll="0">
      <items count="55">
        <item h="1" x="47"/>
        <item h="1" x="53"/>
        <item h="1" x="20"/>
        <item h="1" x="41"/>
        <item h="1" x="27"/>
        <item h="1" x="5"/>
        <item h="1" x="13"/>
        <item h="1" x="50"/>
        <item h="1" x="2"/>
        <item h="1" x="17"/>
        <item h="1" x="48"/>
        <item h="1" x="36"/>
        <item h="1" x="33"/>
        <item h="1" x="24"/>
        <item h="1" x="35"/>
        <item h="1" x="38"/>
        <item h="1" x="8"/>
        <item h="1" x="43"/>
        <item h="1" x="44"/>
        <item h="1" x="45"/>
        <item h="1" x="37"/>
        <item h="1" x="42"/>
        <item h="1" x="18"/>
        <item h="1" x="49"/>
        <item h="1" x="31"/>
        <item h="1" x="29"/>
        <item h="1" x="6"/>
        <item h="1" x="22"/>
        <item h="1" x="15"/>
        <item x="0"/>
        <item h="1" x="19"/>
        <item h="1" x="39"/>
        <item h="1" x="1"/>
        <item h="1" x="25"/>
        <item h="1" x="4"/>
        <item h="1" x="52"/>
        <item h="1" x="28"/>
        <item h="1" x="40"/>
        <item h="1" x="21"/>
        <item h="1" x="12"/>
        <item h="1" x="23"/>
        <item h="1" x="46"/>
        <item h="1" x="32"/>
        <item h="1" x="9"/>
        <item h="1" x="11"/>
        <item h="1" x="34"/>
        <item h="1" x="3"/>
        <item h="1" x="7"/>
        <item h="1" x="16"/>
        <item h="1" x="14"/>
        <item h="1" x="10"/>
        <item h="1" x="26"/>
        <item h="1" x="51"/>
        <item h="1" x="30"/>
        <item t="default"/>
      </items>
    </pivotField>
    <pivotField showAll="0"/>
    <pivotField showAll="0"/>
    <pivotField showAll="0"/>
    <pivotField axis="axisRow" showAll="0" sortType="descending">
      <items count="22">
        <item h="1" x="2"/>
        <item x="18"/>
        <item x="15"/>
        <item x="14"/>
        <item x="11"/>
        <item x="10"/>
        <item x="9"/>
        <item h="1" x="4"/>
        <item h="1" x="0"/>
        <item h="1" x="1"/>
        <item x="13"/>
        <item x="12"/>
        <item x="16"/>
        <item x="17"/>
        <item h="1" x="3"/>
        <item h="1" x="20"/>
        <item x="19"/>
        <item h="1" x="6"/>
        <item h="1" x="7"/>
        <item h="1" x="5"/>
        <item h="1" x="8"/>
        <item t="default"/>
      </items>
      <autoSortScope>
        <pivotArea dataOnly="0" outline="0" fieldPosition="0">
          <references count="1">
            <reference field="4294967294" count="1" selected="0">
              <x v="0"/>
            </reference>
          </references>
        </pivotArea>
      </autoSortScope>
    </pivotField>
    <pivotField showAll="0"/>
    <pivotField dataField="1" showAll="0"/>
    <pivotField showAll="0"/>
    <pivotField showAll="0"/>
  </pivotFields>
  <rowFields count="1">
    <field x="5"/>
  </rowFields>
  <rowItems count="12">
    <i>
      <x v="2"/>
    </i>
    <i>
      <x v="10"/>
    </i>
    <i>
      <x v="12"/>
    </i>
    <i>
      <x v="4"/>
    </i>
    <i>
      <x v="16"/>
    </i>
    <i>
      <x v="13"/>
    </i>
    <i>
      <x v="5"/>
    </i>
    <i>
      <x v="6"/>
    </i>
    <i>
      <x v="1"/>
    </i>
    <i>
      <x v="11"/>
    </i>
    <i>
      <x v="3"/>
    </i>
    <i t="grand">
      <x/>
    </i>
  </rowItems>
  <colItems count="1">
    <i/>
  </colItems>
  <pageFields count="1">
    <pageField fld="1" hier="-1"/>
  </pageFields>
  <dataFields count="1">
    <dataField name="Sum of Value" fld="7" baseField="5"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4556C43-2398-4DBA-AE14-53E3B78E2CB8}" name="PivotTable3" cacheId="6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E7" firstHeaderRow="1" firstDataRow="2" firstDataCol="1" rowPageCount="1" colPageCount="1"/>
  <pivotFields count="10">
    <pivotField showAll="0"/>
    <pivotField axis="axisPage" multipleItemSelectionAllowed="1" showAll="0">
      <items count="55">
        <item h="1" x="47"/>
        <item h="1" x="53"/>
        <item h="1" x="20"/>
        <item h="1" x="41"/>
        <item h="1" x="27"/>
        <item h="1" x="5"/>
        <item h="1" x="13"/>
        <item h="1" x="50"/>
        <item h="1" x="2"/>
        <item h="1" x="17"/>
        <item h="1" x="48"/>
        <item h="1" x="36"/>
        <item h="1" x="33"/>
        <item h="1" x="24"/>
        <item h="1" x="35"/>
        <item h="1" x="38"/>
        <item h="1" x="8"/>
        <item h="1" x="43"/>
        <item h="1" x="44"/>
        <item h="1" x="45"/>
        <item h="1" x="37"/>
        <item h="1" x="42"/>
        <item h="1" x="18"/>
        <item h="1" x="49"/>
        <item h="1" x="31"/>
        <item h="1" x="29"/>
        <item h="1" x="6"/>
        <item h="1" x="22"/>
        <item h="1" x="15"/>
        <item x="0"/>
        <item h="1" x="19"/>
        <item h="1" x="39"/>
        <item h="1" x="1"/>
        <item h="1" x="25"/>
        <item h="1" x="4"/>
        <item h="1" x="52"/>
        <item h="1" x="28"/>
        <item h="1" x="40"/>
        <item h="1" x="21"/>
        <item h="1" x="12"/>
        <item h="1" x="23"/>
        <item h="1" x="46"/>
        <item h="1" x="32"/>
        <item h="1" x="9"/>
        <item h="1" x="11"/>
        <item h="1" x="34"/>
        <item h="1" x="3"/>
        <item h="1" x="7"/>
        <item h="1" x="16"/>
        <item h="1" x="14"/>
        <item h="1" x="10"/>
        <item h="1" x="26"/>
        <item h="1" x="51"/>
        <item h="1" x="30"/>
        <item t="default"/>
      </items>
    </pivotField>
    <pivotField axis="axisCol" showAll="0">
      <items count="5">
        <item x="0"/>
        <item x="1"/>
        <item x="3"/>
        <item x="2"/>
        <item t="default"/>
      </items>
    </pivotField>
    <pivotField showAll="0"/>
    <pivotField showAll="0"/>
    <pivotField axis="axisRow" showAll="0">
      <items count="22">
        <item h="1" x="2"/>
        <item h="1" x="18"/>
        <item h="1" x="15"/>
        <item h="1" x="14"/>
        <item h="1" x="11"/>
        <item h="1" x="10"/>
        <item h="1" x="9"/>
        <item h="1" x="4"/>
        <item h="1" x="0"/>
        <item h="1" x="1"/>
        <item h="1" x="13"/>
        <item h="1" x="12"/>
        <item h="1" x="16"/>
        <item h="1" x="17"/>
        <item h="1" x="3"/>
        <item h="1" x="20"/>
        <item h="1" x="19"/>
        <item h="1" x="6"/>
        <item h="1" x="7"/>
        <item x="5"/>
        <item h="1" x="8"/>
        <item t="default"/>
      </items>
    </pivotField>
    <pivotField showAll="0"/>
    <pivotField dataField="1" showAll="0"/>
    <pivotField showAll="0"/>
    <pivotField showAll="0"/>
  </pivotFields>
  <rowFields count="1">
    <field x="5"/>
  </rowFields>
  <rowItems count="2">
    <i>
      <x v="19"/>
    </i>
    <i t="grand">
      <x/>
    </i>
  </rowItems>
  <colFields count="1">
    <field x="2"/>
  </colFields>
  <colItems count="4">
    <i>
      <x/>
    </i>
    <i>
      <x v="1"/>
    </i>
    <i>
      <x v="3"/>
    </i>
    <i t="grand">
      <x/>
    </i>
  </colItems>
  <pageFields count="1">
    <pageField fld="1" hier="-1"/>
  </pageFields>
  <dataFields count="1">
    <dataField name="Sum of Value" fld="7" baseField="5" baseItem="19"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D88CA60-76E8-444C-88A4-79E4EDF5E3FB}" name="PivotTable2" cacheId="65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E36" firstHeaderRow="1" firstDataRow="2" firstDataCol="1" rowPageCount="1" colPageCount="1"/>
  <pivotFields count="14">
    <pivotField showAll="0"/>
    <pivotField axis="axisRow" showAll="0" sortType="descending">
      <items count="38">
        <item x="20"/>
        <item x="27"/>
        <item x="5"/>
        <item x="13"/>
        <item x="2"/>
        <item x="17"/>
        <item x="36"/>
        <item x="33"/>
        <item x="24"/>
        <item x="35"/>
        <item x="8"/>
        <item x="18"/>
        <item n="Grupo Jorge" x="31"/>
        <item x="29"/>
        <item x="6"/>
        <item x="22"/>
        <item x="15"/>
        <item x="0"/>
        <item x="19"/>
        <item x="1"/>
        <item x="25"/>
        <item x="4"/>
        <item x="28"/>
        <item x="21"/>
        <item x="12"/>
        <item x="23"/>
        <item x="32"/>
        <item x="9"/>
        <item x="11"/>
        <item x="34"/>
        <item x="3"/>
        <item x="7"/>
        <item x="16"/>
        <item x="14"/>
        <item x="10"/>
        <item x="26"/>
        <item x="30"/>
        <item t="default"/>
      </items>
      <autoSortScope>
        <pivotArea dataOnly="0" outline="0" fieldPosition="0">
          <references count="1">
            <reference field="4294967294" count="1" selected="0">
              <x v="0"/>
            </reference>
          </references>
        </pivotArea>
      </autoSortScope>
    </pivotField>
    <pivotField showAll="0"/>
    <pivotField axis="axisCol" multipleItemSelectionAllowed="1" showAll="0">
      <items count="4">
        <item x="0"/>
        <item x="1"/>
        <item x="2"/>
        <item t="default"/>
      </items>
    </pivotField>
    <pivotField showAll="0"/>
    <pivotField showAll="0"/>
    <pivotField showAll="0"/>
    <pivotField showAll="0"/>
    <pivotField dataField="1" numFmtId="3" showAll="0"/>
    <pivotField showAll="0"/>
    <pivotField showAll="0"/>
    <pivotField showAll="0"/>
    <pivotField showAll="0"/>
    <pivotField axis="axisPage" multipleItemSelectionAllowed="1" showAll="0">
      <items count="3">
        <item h="1" x="1"/>
        <item x="0"/>
        <item t="default"/>
      </items>
    </pivotField>
  </pivotFields>
  <rowFields count="1">
    <field x="1"/>
  </rowFields>
  <rowItems count="31">
    <i>
      <x v="17"/>
    </i>
    <i>
      <x v="30"/>
    </i>
    <i>
      <x v="3"/>
    </i>
    <i>
      <x v="33"/>
    </i>
    <i>
      <x v="4"/>
    </i>
    <i>
      <x v="16"/>
    </i>
    <i>
      <x v="32"/>
    </i>
    <i>
      <x v="5"/>
    </i>
    <i>
      <x v="11"/>
    </i>
    <i>
      <x v="18"/>
    </i>
    <i>
      <x/>
    </i>
    <i>
      <x v="23"/>
    </i>
    <i>
      <x v="15"/>
    </i>
    <i>
      <x v="25"/>
    </i>
    <i>
      <x v="8"/>
    </i>
    <i>
      <x v="35"/>
    </i>
    <i>
      <x v="1"/>
    </i>
    <i>
      <x v="28"/>
    </i>
    <i>
      <x v="10"/>
    </i>
    <i>
      <x v="31"/>
    </i>
    <i>
      <x v="22"/>
    </i>
    <i>
      <x v="2"/>
    </i>
    <i>
      <x v="13"/>
    </i>
    <i>
      <x v="36"/>
    </i>
    <i>
      <x v="34"/>
    </i>
    <i>
      <x v="19"/>
    </i>
    <i>
      <x v="12"/>
    </i>
    <i>
      <x v="21"/>
    </i>
    <i>
      <x v="14"/>
    </i>
    <i>
      <x v="27"/>
    </i>
    <i t="grand">
      <x/>
    </i>
  </rowItems>
  <colFields count="1">
    <field x="3"/>
  </colFields>
  <colItems count="4">
    <i>
      <x/>
    </i>
    <i>
      <x v="1"/>
    </i>
    <i>
      <x v="2"/>
    </i>
    <i t="grand">
      <x/>
    </i>
  </colItems>
  <pageFields count="1">
    <pageField fld="13" hier="-1"/>
  </pageFields>
  <dataFields count="1">
    <dataField name="Sum of # of heads processed per annum (reported or based on capacity use)" fld="8"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C00A6F-FDCD-41BC-8FA9-E0331ED7F9EB}" name="Table3" displayName="Table3" ref="A1:J3519" totalsRowCount="1" headerRowDxfId="18" headerRowBorderDxfId="16" tableBorderDxfId="17" totalsRowBorderDxfId="15">
  <tableColumns count="10">
    <tableColumn id="1" xr3:uid="{91B02B0A-092F-4B20-AF2E-5E887D19B7D2}" name="Sector" dataDxfId="13" totalsRowDxfId="14"/>
    <tableColumn id="2" xr3:uid="{7B2AF215-82E4-48C0-B54C-8ACF626962E6}" name="Company " totalsRowDxfId="12"/>
    <tableColumn id="3" xr3:uid="{430F986C-C332-49F2-8B8C-A2752F7B8522}" name="Product" totalsRowDxfId="11"/>
    <tableColumn id="4" xr3:uid="{CD829174-87BC-447C-B490-C97B8D5672F4}" name="Region" totalsRowDxfId="10"/>
    <tableColumn id="5" xr3:uid="{49943258-8417-46F2-9CA8-30979BF8C450}" name="GWP" totalsRowDxfId="9"/>
    <tableColumn id="6" xr3:uid="{0E1B495E-8C57-458E-8089-5751B6EC2A21}" name="Indicator" totalsRowDxfId="8"/>
    <tableColumn id="7" xr3:uid="{EDBF974A-BBF2-4C50-9AE5-57BB9A68DF49}" name="Unit" dataDxfId="6" totalsRowDxfId="7"/>
    <tableColumn id="8" xr3:uid="{E4EA450F-8CFA-402E-9EAF-DFA7A50D670F}" name="Value" dataDxfId="4" totalsRowDxfId="5" dataCellStyle="Comma" totalsRowCellStyle="Comma"/>
    <tableColumn id="9" xr3:uid="{D7129DFC-FAB1-432B-95A9-7B360006AE79}" name="Company+Product key" dataDxfId="2" totalsRowDxfId="3">
      <calculatedColumnFormula>Table3[[#This Row],[Company ]]&amp;Table3[[#This Row],[Product]]</calculatedColumnFormula>
    </tableColumn>
    <tableColumn id="10" xr3:uid="{6DE214EF-A145-4FF4-93C0-D301B73D16F2}" name="Company+Product scope" dataDxfId="0" totalsRowDxfId="1">
      <calculatedColumnFormula>INDEX('Company+Product scope'!D:D,MATCH(Table3[[#This Row],[Company+Product key]],'Company+Product scope'!C:C,0))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662D91"/>
      </a:accent1>
      <a:accent2>
        <a:srgbClr val="1B94D2"/>
      </a:accent2>
      <a:accent3>
        <a:srgbClr val="ED1B34"/>
      </a:accent3>
      <a:accent4>
        <a:srgbClr val="FFF2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media-whgroup.todayir.com/20240415164801467011159729_en.pdf" TargetMode="External"/><Relationship Id="rId1" Type="http://schemas.openxmlformats.org/officeDocument/2006/relationships/hyperlink" Target="http://static.cninfo.com.cn/finalpage/2024-04-27/1219861318.PDF"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vallcompanys.es/en/pork-industry/" TargetMode="External"/><Relationship Id="rId13" Type="http://schemas.openxmlformats.org/officeDocument/2006/relationships/comments" Target="../comments1.xml"/><Relationship Id="rId3" Type="http://schemas.openxmlformats.org/officeDocument/2006/relationships/hyperlink" Target="https://api.mziq.com/mzfilemanager/v2/d/043a77e1-0127-4502-bc5b-21427b991b22/3728bb46-7ca8-5b5b-bb42-e78c68fc72fe?origin=1" TargetMode="External"/><Relationship Id="rId7" Type="http://schemas.openxmlformats.org/officeDocument/2006/relationships/hyperlink" Target="https://www.groupebigard.fr/sites/default/files/medias/2024-07/bigard-dpef2023-pp-bd.pdf" TargetMode="External"/><Relationship Id="rId12" Type="http://schemas.openxmlformats.org/officeDocument/2006/relationships/vmlDrawing" Target="../drawings/vmlDrawing1.vml"/><Relationship Id="rId2" Type="http://schemas.openxmlformats.org/officeDocument/2006/relationships/hyperlink" Target="https://www.wh-group.com/html/ir_report.php" TargetMode="External"/><Relationship Id="rId1" Type="http://schemas.openxmlformats.org/officeDocument/2006/relationships/hyperlink" Target="https://sec.report/Document/0000802481-22-000012/" TargetMode="External"/><Relationship Id="rId6" Type="http://schemas.openxmlformats.org/officeDocument/2006/relationships/hyperlink" Target="https://www.tican.dk/om-os/" TargetMode="External"/><Relationship Id="rId11" Type="http://schemas.openxmlformats.org/officeDocument/2006/relationships/printerSettings" Target="../printerSettings/printerSettings8.bin"/><Relationship Id="rId5" Type="http://schemas.openxmlformats.org/officeDocument/2006/relationships/hyperlink" Target="https://www.schweine.net/markt/schlachthofranking.html" TargetMode="External"/><Relationship Id="rId10" Type="http://schemas.openxmlformats.org/officeDocument/2006/relationships/hyperlink" Target="https://www.danone.com/content/dam/danone-corp/danone-com/investors/en-sustainability/reports-and-data/cross-topic/danoneexhaustive2021extrafinancialdatav2.pdf" TargetMode="External"/><Relationship Id="rId4" Type="http://schemas.openxmlformats.org/officeDocument/2006/relationships/hyperlink" Target="https://www.poultryinternational-digital.com/poultryinternational/october_november_2024/MobilePagedArticle.action?articleId=2013060" TargetMode="External"/><Relationship Id="rId9" Type="http://schemas.openxmlformats.org/officeDocument/2006/relationships/hyperlink" Target="https://www.inalca.it/wp-content/uploads/2024/01/Integrated-and-Sustainable-Supply-chain.pdf"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FE47-63CD-4D0F-B83E-DC6C2F0FAD6D}">
  <sheetPr codeName="Sheet7">
    <tabColor theme="3"/>
  </sheetPr>
  <dimension ref="B2:N30"/>
  <sheetViews>
    <sheetView tabSelected="1" zoomScaleNormal="100" workbookViewId="0">
      <selection activeCell="D35" sqref="D35"/>
    </sheetView>
  </sheetViews>
  <sheetFormatPr defaultRowHeight="12.75"/>
  <cols>
    <col min="2" max="2" width="11.42578125" style="47" customWidth="1"/>
    <col min="4" max="4" width="20.85546875" customWidth="1"/>
  </cols>
  <sheetData>
    <row r="2" spans="2:14" ht="39" customHeight="1">
      <c r="B2" s="348" t="s">
        <v>0</v>
      </c>
      <c r="C2" s="349"/>
      <c r="D2" s="349"/>
      <c r="E2" s="349"/>
      <c r="F2" s="349"/>
      <c r="G2" s="349"/>
      <c r="H2" s="349"/>
      <c r="I2" s="349"/>
      <c r="J2" s="349"/>
      <c r="K2" s="349"/>
      <c r="L2" s="349"/>
      <c r="M2" s="349"/>
      <c r="N2" s="350"/>
    </row>
    <row r="4" spans="2:14" ht="26.1" customHeight="1">
      <c r="B4" s="351" t="s">
        <v>1</v>
      </c>
      <c r="C4" s="352"/>
      <c r="D4" s="353"/>
    </row>
    <row r="6" spans="2:14">
      <c r="B6" s="50"/>
    </row>
    <row r="7" spans="2:14">
      <c r="B7" s="50" t="s">
        <v>2</v>
      </c>
      <c r="C7" t="s">
        <v>3</v>
      </c>
    </row>
    <row r="8" spans="2:14">
      <c r="B8" s="50" t="s">
        <v>4</v>
      </c>
      <c r="C8" t="s">
        <v>5</v>
      </c>
      <c r="I8" s="344"/>
    </row>
    <row r="9" spans="2:14">
      <c r="B9" s="50" t="s">
        <v>6</v>
      </c>
      <c r="C9" t="s">
        <v>7</v>
      </c>
    </row>
    <row r="10" spans="2:14">
      <c r="B10" s="50" t="s">
        <v>8</v>
      </c>
      <c r="C10" t="s">
        <v>9</v>
      </c>
    </row>
    <row r="11" spans="2:14">
      <c r="B11" s="50" t="s">
        <v>10</v>
      </c>
      <c r="C11" t="s">
        <v>11</v>
      </c>
    </row>
    <row r="12" spans="2:14">
      <c r="B12" s="50" t="s">
        <v>12</v>
      </c>
      <c r="C12" t="s">
        <v>13</v>
      </c>
    </row>
    <row r="13" spans="2:14">
      <c r="B13" s="50" t="s">
        <v>14</v>
      </c>
      <c r="C13" t="s">
        <v>15</v>
      </c>
    </row>
    <row r="14" spans="2:14">
      <c r="B14" s="50" t="s">
        <v>16</v>
      </c>
      <c r="C14" t="s">
        <v>17</v>
      </c>
    </row>
    <row r="15" spans="2:14">
      <c r="B15" s="297" t="s">
        <v>18</v>
      </c>
      <c r="C15" t="s">
        <v>19</v>
      </c>
    </row>
    <row r="16" spans="2:14">
      <c r="B16" s="50" t="s">
        <v>20</v>
      </c>
      <c r="C16" s="207" t="s">
        <v>21</v>
      </c>
    </row>
    <row r="17" spans="2:4">
      <c r="B17" s="50" t="s">
        <v>22</v>
      </c>
      <c r="C17" s="207" t="s">
        <v>23</v>
      </c>
    </row>
    <row r="18" spans="2:4">
      <c r="B18" s="50" t="s">
        <v>24</v>
      </c>
      <c r="C18" s="207" t="s">
        <v>25</v>
      </c>
    </row>
    <row r="19" spans="2:4">
      <c r="B19" s="50" t="s">
        <v>26</v>
      </c>
      <c r="C19" s="209" t="s">
        <v>27</v>
      </c>
    </row>
    <row r="20" spans="2:4">
      <c r="B20" s="50" t="s">
        <v>28</v>
      </c>
      <c r="C20" t="s">
        <v>29</v>
      </c>
      <c r="D20" s="207"/>
    </row>
    <row r="21" spans="2:4">
      <c r="B21" s="50" t="s">
        <v>30</v>
      </c>
      <c r="C21" t="s">
        <v>31</v>
      </c>
    </row>
    <row r="22" spans="2:4">
      <c r="B22" s="50" t="s">
        <v>32</v>
      </c>
      <c r="C22" t="s">
        <v>33</v>
      </c>
    </row>
    <row r="23" spans="2:4">
      <c r="B23" s="50" t="s">
        <v>34</v>
      </c>
      <c r="C23" t="s">
        <v>35</v>
      </c>
    </row>
    <row r="24" spans="2:4">
      <c r="B24" s="50" t="s">
        <v>36</v>
      </c>
      <c r="C24" t="s">
        <v>37</v>
      </c>
    </row>
    <row r="25" spans="2:4">
      <c r="B25" s="50" t="s">
        <v>38</v>
      </c>
      <c r="C25" t="s">
        <v>39</v>
      </c>
    </row>
    <row r="29" spans="2:4">
      <c r="B29" s="2" t="s">
        <v>40</v>
      </c>
    </row>
    <row r="30" spans="2:4">
      <c r="B30" t="s">
        <v>41</v>
      </c>
    </row>
  </sheetData>
  <sheetProtection algorithmName="SHA-512" hashValue="CPI8Gxdzf3kKGSdB2ULaXPW0x5K+Rvl8pBnLQibsxdPnumAW56yvxRfx7J/w0Vtn6acnWCW1CI5hpgC4HbXoHQ==" saltValue="/79Gls1BWWayTP6x2NVoqw==" spinCount="100000" sheet="1" objects="1" scenarios="1"/>
  <mergeCells count="2">
    <mergeCell ref="B2:N2"/>
    <mergeCell ref="B4:D4"/>
  </mergeCells>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1F21C-5676-4806-8EDA-2C864C498F47}">
  <dimension ref="A1:I39"/>
  <sheetViews>
    <sheetView workbookViewId="0">
      <selection activeCell="I4" sqref="I4"/>
    </sheetView>
  </sheetViews>
  <sheetFormatPr defaultRowHeight="12.75"/>
  <cols>
    <col min="1" max="1" width="61.7109375" bestFit="1" customWidth="1"/>
    <col min="2" max="2" width="14.5703125" bestFit="1" customWidth="1"/>
    <col min="3" max="3" width="16" customWidth="1"/>
    <col min="4" max="4" width="10.85546875" bestFit="1" customWidth="1"/>
    <col min="5" max="5" width="13.42578125" bestFit="1" customWidth="1"/>
    <col min="6" max="6" width="11.5703125" customWidth="1"/>
    <col min="8" max="8" width="16.7109375" customWidth="1"/>
    <col min="9" max="9" width="18" customWidth="1"/>
    <col min="10" max="10" width="15.140625" customWidth="1"/>
  </cols>
  <sheetData>
    <row r="1" spans="1:9">
      <c r="A1" s="372" t="s">
        <v>223</v>
      </c>
      <c r="B1" s="373"/>
      <c r="C1" s="373"/>
      <c r="D1" s="373"/>
      <c r="E1" s="374"/>
      <c r="G1" s="365" t="s">
        <v>224</v>
      </c>
      <c r="H1" s="366"/>
      <c r="I1" s="367"/>
    </row>
    <row r="2" spans="1:9">
      <c r="A2" s="192" t="s">
        <v>225</v>
      </c>
      <c r="B2" t="s">
        <v>177</v>
      </c>
      <c r="G2" s="369"/>
      <c r="H2" s="370"/>
      <c r="I2" s="371"/>
    </row>
    <row r="4" spans="1:9" ht="38.25">
      <c r="A4" s="192" t="s">
        <v>226</v>
      </c>
      <c r="B4" s="192" t="s">
        <v>194</v>
      </c>
      <c r="G4" s="74"/>
      <c r="H4" s="74" t="s">
        <v>227</v>
      </c>
      <c r="I4" s="74" t="s">
        <v>228</v>
      </c>
    </row>
    <row r="5" spans="1:9">
      <c r="A5" s="192" t="s">
        <v>195</v>
      </c>
      <c r="B5" t="s">
        <v>53</v>
      </c>
      <c r="C5" t="s">
        <v>71</v>
      </c>
      <c r="D5" t="s">
        <v>90</v>
      </c>
      <c r="E5" t="s">
        <v>196</v>
      </c>
      <c r="G5" s="87" t="s">
        <v>53</v>
      </c>
      <c r="H5" s="287">
        <v>309870057</v>
      </c>
      <c r="I5" s="287">
        <f>100/H5*B36</f>
        <v>16.945412837497994</v>
      </c>
    </row>
    <row r="6" spans="1:9">
      <c r="A6" s="299" t="s">
        <v>52</v>
      </c>
      <c r="B6" s="15">
        <v>20815141.619999997</v>
      </c>
      <c r="C6" s="15">
        <v>3609141600</v>
      </c>
      <c r="D6" s="15">
        <v>38750707.200000003</v>
      </c>
      <c r="E6" s="15">
        <v>3668707448.8199997</v>
      </c>
      <c r="G6" s="87" t="s">
        <v>71</v>
      </c>
      <c r="H6" s="287">
        <v>76245629000</v>
      </c>
      <c r="I6" s="287">
        <f>100/H6*C36</f>
        <v>22.444321669853981</v>
      </c>
    </row>
    <row r="7" spans="1:9">
      <c r="A7" s="299" t="s">
        <v>61</v>
      </c>
      <c r="B7" s="15">
        <v>6367400</v>
      </c>
      <c r="C7" s="15">
        <v>1942200000</v>
      </c>
      <c r="D7" s="15">
        <v>20573280</v>
      </c>
      <c r="E7" s="15">
        <v>1969140680</v>
      </c>
      <c r="F7" s="15"/>
      <c r="G7" s="87" t="s">
        <v>90</v>
      </c>
      <c r="H7" s="287">
        <v>1511950905</v>
      </c>
      <c r="I7" s="287">
        <f>100/H7*D36</f>
        <v>15.981190865473307</v>
      </c>
    </row>
    <row r="8" spans="1:9">
      <c r="A8" s="299" t="s">
        <v>73</v>
      </c>
      <c r="B8" s="15"/>
      <c r="C8" s="15">
        <v>1612145600</v>
      </c>
      <c r="D8" s="15">
        <v>9639552</v>
      </c>
      <c r="E8" s="15">
        <v>1621785152</v>
      </c>
      <c r="F8" s="15"/>
      <c r="H8" t="s">
        <v>229</v>
      </c>
    </row>
    <row r="9" spans="1:9">
      <c r="A9" s="299" t="s">
        <v>74</v>
      </c>
      <c r="B9" s="15"/>
      <c r="C9" s="15">
        <v>1183000000</v>
      </c>
      <c r="D9" s="15">
        <v>3840000</v>
      </c>
      <c r="E9" s="15">
        <v>1186840000</v>
      </c>
      <c r="F9" s="15"/>
    </row>
    <row r="10" spans="1:9">
      <c r="A10" s="299" t="s">
        <v>60</v>
      </c>
      <c r="B10" s="15">
        <v>7750000</v>
      </c>
      <c r="C10" s="15">
        <v>1128600000</v>
      </c>
      <c r="D10" s="15"/>
      <c r="E10" s="15">
        <v>1136350000</v>
      </c>
      <c r="F10" s="15"/>
    </row>
    <row r="11" spans="1:9">
      <c r="A11" s="299" t="s">
        <v>75</v>
      </c>
      <c r="B11" s="15"/>
      <c r="C11" s="15">
        <v>981000000</v>
      </c>
      <c r="D11" s="15"/>
      <c r="E11" s="15">
        <v>981000000</v>
      </c>
      <c r="F11" s="15"/>
    </row>
    <row r="12" spans="1:9">
      <c r="A12" s="299" t="s">
        <v>76</v>
      </c>
      <c r="B12" s="15"/>
      <c r="C12" s="15">
        <v>810000000</v>
      </c>
      <c r="D12" s="15"/>
      <c r="E12" s="15">
        <v>810000000</v>
      </c>
      <c r="F12" s="15"/>
    </row>
    <row r="13" spans="1:9">
      <c r="A13" s="299" t="s">
        <v>77</v>
      </c>
      <c r="B13" s="15"/>
      <c r="C13" s="15">
        <v>751347031.96347034</v>
      </c>
      <c r="D13" s="15">
        <v>7200689.6551724132</v>
      </c>
      <c r="E13" s="15">
        <v>758547721.61864281</v>
      </c>
      <c r="F13" s="15"/>
    </row>
    <row r="14" spans="1:9">
      <c r="A14" s="299" t="s">
        <v>79</v>
      </c>
      <c r="B14" s="15"/>
      <c r="C14" s="15">
        <v>680000000</v>
      </c>
      <c r="D14" s="15"/>
      <c r="E14" s="15">
        <v>680000000</v>
      </c>
      <c r="F14" s="15"/>
    </row>
    <row r="15" spans="1:9">
      <c r="A15" s="299" t="s">
        <v>80</v>
      </c>
      <c r="B15" s="15"/>
      <c r="C15" s="15">
        <v>670000000</v>
      </c>
      <c r="D15" s="15"/>
      <c r="E15" s="15">
        <v>670000000</v>
      </c>
      <c r="F15" s="15"/>
    </row>
    <row r="16" spans="1:9">
      <c r="A16" s="299" t="s">
        <v>81</v>
      </c>
      <c r="B16" s="15"/>
      <c r="C16" s="15">
        <v>662200000</v>
      </c>
      <c r="D16" s="15"/>
      <c r="E16" s="15">
        <v>662200000</v>
      </c>
      <c r="F16" s="15"/>
    </row>
    <row r="17" spans="1:6">
      <c r="A17" s="299" t="s">
        <v>83</v>
      </c>
      <c r="B17" s="15"/>
      <c r="C17" s="15">
        <v>657780000</v>
      </c>
      <c r="D17" s="15">
        <v>3960000</v>
      </c>
      <c r="E17" s="15">
        <v>661740000</v>
      </c>
      <c r="F17" s="15"/>
    </row>
    <row r="18" spans="1:6">
      <c r="A18" s="299" t="s">
        <v>84</v>
      </c>
      <c r="B18" s="15"/>
      <c r="C18" s="15">
        <v>640000000</v>
      </c>
      <c r="D18" s="15"/>
      <c r="E18" s="15">
        <v>640000000</v>
      </c>
      <c r="F18" s="15"/>
    </row>
    <row r="19" spans="1:6">
      <c r="A19" s="299" t="s">
        <v>85</v>
      </c>
      <c r="B19" s="15"/>
      <c r="C19" s="15">
        <v>615000000</v>
      </c>
      <c r="D19" s="15"/>
      <c r="E19" s="15">
        <v>615000000</v>
      </c>
    </row>
    <row r="20" spans="1:6">
      <c r="A20" s="299" t="s">
        <v>86</v>
      </c>
      <c r="B20" s="15"/>
      <c r="C20" s="15">
        <v>535600000</v>
      </c>
      <c r="D20" s="15"/>
      <c r="E20" s="15">
        <v>535600000</v>
      </c>
    </row>
    <row r="21" spans="1:6">
      <c r="A21" s="299" t="s">
        <v>87</v>
      </c>
      <c r="B21" s="15"/>
      <c r="C21" s="15">
        <v>314000000</v>
      </c>
      <c r="D21" s="15">
        <v>49169000</v>
      </c>
      <c r="E21" s="15">
        <v>363169000</v>
      </c>
    </row>
    <row r="22" spans="1:6">
      <c r="A22" s="299" t="s">
        <v>89</v>
      </c>
      <c r="B22" s="15"/>
      <c r="C22" s="15">
        <v>320800000</v>
      </c>
      <c r="D22" s="15">
        <v>7300000</v>
      </c>
      <c r="E22" s="15">
        <v>328100000</v>
      </c>
    </row>
    <row r="23" spans="1:6">
      <c r="A23" s="299" t="s">
        <v>70</v>
      </c>
      <c r="B23" s="15">
        <v>364000</v>
      </c>
      <c r="C23" s="15"/>
      <c r="D23" s="15">
        <v>17790000</v>
      </c>
      <c r="E23" s="15">
        <v>18154000</v>
      </c>
    </row>
    <row r="24" spans="1:6">
      <c r="A24" s="299" t="s">
        <v>67</v>
      </c>
      <c r="B24" s="15">
        <v>762000</v>
      </c>
      <c r="C24" s="15"/>
      <c r="D24" s="15">
        <v>15877000</v>
      </c>
      <c r="E24" s="15">
        <v>16639000</v>
      </c>
    </row>
    <row r="25" spans="1:6">
      <c r="A25" s="299" t="s">
        <v>66</v>
      </c>
      <c r="B25" s="15">
        <v>910000</v>
      </c>
      <c r="C25" s="15"/>
      <c r="D25" s="15">
        <v>15222482.435597191</v>
      </c>
      <c r="E25" s="15">
        <v>16132482.435597191</v>
      </c>
    </row>
    <row r="26" spans="1:6">
      <c r="A26" s="299" t="s">
        <v>91</v>
      </c>
      <c r="B26" s="15"/>
      <c r="C26" s="15"/>
      <c r="D26" s="15">
        <v>13260000</v>
      </c>
      <c r="E26" s="15">
        <v>13260000</v>
      </c>
    </row>
    <row r="27" spans="1:6">
      <c r="A27" s="299" t="s">
        <v>63</v>
      </c>
      <c r="B27" s="15">
        <v>1931153.0198137981</v>
      </c>
      <c r="C27" s="15"/>
      <c r="D27" s="15">
        <v>8381962.8647214863</v>
      </c>
      <c r="E27" s="15">
        <v>10313115.884535285</v>
      </c>
    </row>
    <row r="28" spans="1:6">
      <c r="A28" s="299" t="s">
        <v>92</v>
      </c>
      <c r="B28" s="15"/>
      <c r="C28" s="15"/>
      <c r="D28" s="15">
        <v>8505747.1264367811</v>
      </c>
      <c r="E28" s="15">
        <v>8505747.1264367811</v>
      </c>
    </row>
    <row r="29" spans="1:6">
      <c r="A29" s="299" t="s">
        <v>93</v>
      </c>
      <c r="B29" s="15"/>
      <c r="C29" s="15"/>
      <c r="D29" s="15">
        <v>8450000</v>
      </c>
      <c r="E29" s="15">
        <v>8450000</v>
      </c>
    </row>
    <row r="30" spans="1:6">
      <c r="A30" s="299" t="s">
        <v>69</v>
      </c>
      <c r="B30" s="15">
        <v>380800</v>
      </c>
      <c r="C30" s="15"/>
      <c r="D30" s="15">
        <v>6600000</v>
      </c>
      <c r="E30" s="15">
        <v>6980800</v>
      </c>
    </row>
    <row r="31" spans="1:6">
      <c r="A31" s="299" t="s">
        <v>59</v>
      </c>
      <c r="B31" s="15">
        <v>6740320</v>
      </c>
      <c r="C31" s="15"/>
      <c r="D31" s="15"/>
      <c r="E31" s="15">
        <v>6740320</v>
      </c>
    </row>
    <row r="32" spans="1:6">
      <c r="A32" s="299" t="s">
        <v>94</v>
      </c>
      <c r="B32" s="15"/>
      <c r="C32" s="15"/>
      <c r="D32" s="15">
        <v>6400000</v>
      </c>
      <c r="E32" s="15">
        <v>6400000</v>
      </c>
    </row>
    <row r="33" spans="1:5">
      <c r="A33" s="299" t="s">
        <v>62</v>
      </c>
      <c r="B33" s="15">
        <v>3873800</v>
      </c>
      <c r="C33" s="15"/>
      <c r="D33" s="15"/>
      <c r="E33" s="15">
        <v>3873800</v>
      </c>
    </row>
    <row r="34" spans="1:5">
      <c r="A34" s="299" t="s">
        <v>65</v>
      </c>
      <c r="B34" s="15">
        <v>1864145.7786265616</v>
      </c>
      <c r="C34" s="15"/>
      <c r="D34" s="15">
        <v>707338.63837312115</v>
      </c>
      <c r="E34" s="15">
        <v>2571484.4169996828</v>
      </c>
    </row>
    <row r="35" spans="1:5">
      <c r="A35" s="299" t="s">
        <v>68</v>
      </c>
      <c r="B35" s="15">
        <v>750000</v>
      </c>
      <c r="C35" s="15"/>
      <c r="D35" s="15"/>
      <c r="E35" s="15">
        <v>750000</v>
      </c>
    </row>
    <row r="36" spans="1:5">
      <c r="A36" s="299" t="s">
        <v>196</v>
      </c>
      <c r="B36" s="15">
        <v>52508760.418440357</v>
      </c>
      <c r="C36" s="15">
        <v>17112814231.96347</v>
      </c>
      <c r="D36" s="15">
        <v>241627759.92030099</v>
      </c>
      <c r="E36" s="15">
        <v>17406950752.302212</v>
      </c>
    </row>
    <row r="39" spans="1:5">
      <c r="A39" s="2"/>
    </row>
  </sheetData>
  <sheetProtection algorithmName="SHA-512" hashValue="HdICzHHH8uep63SUdIiLVqKCfnmpqIQk2TZ6jDosANdj8yFaYPh+3FPjGCj2jFG13RuD770XDyaYV4UGZGlfPg==" saltValue="Ro72JJWJFyCTfVDNmoRlZw==" spinCount="100000" sheet="1" objects="1" scenarios="1"/>
  <mergeCells count="2">
    <mergeCell ref="A1:E1"/>
    <mergeCell ref="G1:I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523C6-E5AD-461D-8A56-9A29A39B380F}">
  <sheetPr>
    <tabColor rgb="FF92D050"/>
  </sheetPr>
  <dimension ref="A2:R80"/>
  <sheetViews>
    <sheetView zoomScaleNormal="100" workbookViewId="0">
      <pane ySplit="5" topLeftCell="A6" activePane="bottomLeft" state="frozen"/>
      <selection pane="bottomLeft" activeCell="F24" sqref="F24"/>
    </sheetView>
  </sheetViews>
  <sheetFormatPr defaultColWidth="9.140625" defaultRowHeight="12.75"/>
  <cols>
    <col min="1" max="1" width="9.140625" style="1"/>
    <col min="2" max="2" width="42.28515625" style="1" bestFit="1" customWidth="1"/>
    <col min="3" max="6" width="20" style="1" customWidth="1"/>
    <col min="7" max="9" width="18.42578125" style="1" customWidth="1"/>
    <col min="10" max="13" width="19.85546875" style="1" customWidth="1"/>
    <col min="14" max="14" width="9.140625" style="1"/>
    <col min="19" max="16384" width="9.140625" style="1"/>
  </cols>
  <sheetData>
    <row r="2" spans="1:18">
      <c r="B2" s="2" t="s">
        <v>230</v>
      </c>
    </row>
    <row r="3" spans="1:18">
      <c r="C3" s="32"/>
      <c r="D3"/>
      <c r="E3"/>
      <c r="F3"/>
      <c r="G3"/>
      <c r="H3"/>
      <c r="I3"/>
      <c r="J3"/>
      <c r="K3"/>
      <c r="L3"/>
      <c r="M3"/>
    </row>
    <row r="4" spans="1:18" ht="56.25" customHeight="1">
      <c r="A4" s="1" t="s">
        <v>42</v>
      </c>
      <c r="B4" s="393" t="s">
        <v>147</v>
      </c>
      <c r="C4" s="124" t="s">
        <v>231</v>
      </c>
      <c r="D4" s="124" t="s">
        <v>232</v>
      </c>
      <c r="E4" s="124" t="s">
        <v>233</v>
      </c>
      <c r="F4" s="124" t="s">
        <v>234</v>
      </c>
      <c r="G4" s="124" t="s">
        <v>235</v>
      </c>
      <c r="H4" s="124" t="s">
        <v>236</v>
      </c>
      <c r="J4"/>
      <c r="K4"/>
      <c r="L4"/>
      <c r="M4"/>
      <c r="O4" s="1"/>
      <c r="P4" s="1"/>
      <c r="Q4" s="1"/>
      <c r="R4" s="1"/>
    </row>
    <row r="5" spans="1:18" ht="14.25">
      <c r="B5" s="393"/>
      <c r="C5" s="23" t="s">
        <v>237</v>
      </c>
      <c r="D5" s="23" t="s">
        <v>237</v>
      </c>
      <c r="E5" s="124" t="s">
        <v>100</v>
      </c>
      <c r="F5" s="23" t="s">
        <v>238</v>
      </c>
      <c r="G5" s="23" t="s">
        <v>237</v>
      </c>
      <c r="H5" s="23" t="s">
        <v>237</v>
      </c>
      <c r="J5"/>
      <c r="K5"/>
      <c r="L5"/>
      <c r="M5"/>
      <c r="O5" s="1"/>
      <c r="P5" s="1"/>
      <c r="Q5" s="1"/>
      <c r="R5" s="1"/>
    </row>
    <row r="6" spans="1:18">
      <c r="A6" s="186" t="s">
        <v>239</v>
      </c>
      <c r="B6" s="23" t="s">
        <v>128</v>
      </c>
      <c r="C6" s="125">
        <v>10519000000</v>
      </c>
      <c r="D6" s="125">
        <v>6432000000</v>
      </c>
      <c r="E6" s="339">
        <f t="shared" ref="E6:E50" si="0">D6/C6</f>
        <v>0.61146496815286622</v>
      </c>
      <c r="F6" s="125">
        <v>238222222.22222227</v>
      </c>
      <c r="G6" s="125">
        <v>4623000000</v>
      </c>
      <c r="H6" s="125">
        <v>1809000000</v>
      </c>
      <c r="J6"/>
      <c r="K6"/>
      <c r="L6"/>
      <c r="M6"/>
      <c r="O6" s="1"/>
      <c r="P6" s="1"/>
      <c r="Q6" s="1"/>
      <c r="R6" s="1"/>
    </row>
    <row r="7" spans="1:18">
      <c r="A7" s="186" t="s">
        <v>239</v>
      </c>
      <c r="B7" s="23" t="s">
        <v>134</v>
      </c>
      <c r="C7" s="125">
        <v>30144000000</v>
      </c>
      <c r="D7" s="125">
        <v>20832000000</v>
      </c>
      <c r="E7" s="339">
        <f t="shared" si="0"/>
        <v>0.69108280254777066</v>
      </c>
      <c r="F7" s="125">
        <v>771555555.55555558</v>
      </c>
      <c r="G7" s="125">
        <v>19872000000</v>
      </c>
      <c r="H7" s="125">
        <v>960000000</v>
      </c>
      <c r="J7"/>
      <c r="K7"/>
      <c r="L7"/>
      <c r="M7"/>
      <c r="O7" s="1"/>
      <c r="P7" s="1"/>
      <c r="Q7" s="1"/>
      <c r="R7" s="1"/>
    </row>
    <row r="8" spans="1:18">
      <c r="A8" s="186" t="s">
        <v>239</v>
      </c>
      <c r="B8" s="23" t="s">
        <v>123</v>
      </c>
      <c r="C8" s="125">
        <v>24030000000</v>
      </c>
      <c r="D8" s="125">
        <v>13365000000</v>
      </c>
      <c r="E8" s="339">
        <f t="shared" si="0"/>
        <v>0.5561797752808989</v>
      </c>
      <c r="F8" s="125">
        <v>495000000.00000006</v>
      </c>
      <c r="G8" s="125">
        <v>9990000000</v>
      </c>
      <c r="H8" s="125">
        <v>3375000000</v>
      </c>
      <c r="J8"/>
      <c r="K8"/>
      <c r="L8"/>
      <c r="M8"/>
      <c r="O8" s="1"/>
      <c r="P8" s="1"/>
      <c r="Q8" s="1"/>
      <c r="R8" s="1"/>
    </row>
    <row r="9" spans="1:18">
      <c r="A9" s="186" t="s">
        <v>239</v>
      </c>
      <c r="B9" s="23" t="s">
        <v>131</v>
      </c>
      <c r="C9" s="125">
        <v>12089000000</v>
      </c>
      <c r="D9" s="125">
        <v>7392000000</v>
      </c>
      <c r="E9" s="339">
        <f t="shared" si="0"/>
        <v>0.61146496815286622</v>
      </c>
      <c r="F9" s="125">
        <v>273777777.77777785</v>
      </c>
      <c r="G9" s="125">
        <v>5313000000</v>
      </c>
      <c r="H9" s="125">
        <v>2079000000.0000002</v>
      </c>
      <c r="J9"/>
      <c r="K9"/>
      <c r="L9"/>
      <c r="M9"/>
      <c r="O9" s="1"/>
      <c r="P9" s="1"/>
      <c r="Q9" s="1"/>
      <c r="R9" s="1"/>
    </row>
    <row r="10" spans="1:18">
      <c r="A10" s="186" t="s">
        <v>239</v>
      </c>
      <c r="B10" s="23" t="s">
        <v>129</v>
      </c>
      <c r="C10" s="125">
        <v>29779000000</v>
      </c>
      <c r="D10" s="125">
        <v>20273000000</v>
      </c>
      <c r="E10" s="339">
        <f t="shared" si="0"/>
        <v>0.68078175895765469</v>
      </c>
      <c r="F10" s="125">
        <v>750851851.85185194</v>
      </c>
      <c r="G10" s="125">
        <v>18333000000</v>
      </c>
      <c r="H10" s="125">
        <v>1940000000</v>
      </c>
      <c r="J10"/>
      <c r="K10"/>
      <c r="L10"/>
      <c r="M10"/>
      <c r="O10" s="1"/>
      <c r="P10" s="1"/>
      <c r="Q10" s="1"/>
      <c r="R10" s="1"/>
    </row>
    <row r="11" spans="1:18">
      <c r="A11" s="186" t="s">
        <v>239</v>
      </c>
      <c r="B11" s="23" t="s">
        <v>120</v>
      </c>
      <c r="C11" s="125">
        <v>46629000000</v>
      </c>
      <c r="D11" s="125">
        <v>28512000000</v>
      </c>
      <c r="E11" s="339">
        <f t="shared" si="0"/>
        <v>0.61146496815286622</v>
      </c>
      <c r="F11" s="125">
        <v>1056000000.0000001</v>
      </c>
      <c r="G11" s="125">
        <v>20493000000</v>
      </c>
      <c r="H11" s="125">
        <v>8019000000.000001</v>
      </c>
      <c r="J11"/>
      <c r="K11"/>
      <c r="L11"/>
      <c r="M11"/>
      <c r="O11" s="1"/>
      <c r="P11" s="1"/>
      <c r="Q11" s="1"/>
      <c r="R11" s="1"/>
    </row>
    <row r="12" spans="1:18">
      <c r="A12" s="186" t="s">
        <v>239</v>
      </c>
      <c r="B12" s="23" t="s">
        <v>125</v>
      </c>
      <c r="C12" s="125">
        <v>17384522934.435169</v>
      </c>
      <c r="D12" s="125">
        <v>10136019100.575388</v>
      </c>
      <c r="E12" s="339">
        <f t="shared" si="0"/>
        <v>0.58304844710452286</v>
      </c>
      <c r="F12" s="125">
        <v>375408114.83612549</v>
      </c>
      <c r="G12" s="125">
        <v>8921341476.363348</v>
      </c>
      <c r="H12" s="125">
        <v>1214677624.2120411</v>
      </c>
      <c r="J12"/>
      <c r="K12"/>
      <c r="L12"/>
      <c r="M12"/>
      <c r="O12" s="1"/>
      <c r="P12" s="1"/>
      <c r="Q12" s="1"/>
      <c r="R12" s="1"/>
    </row>
    <row r="13" spans="1:18">
      <c r="A13" s="186" t="s">
        <v>239</v>
      </c>
      <c r="B13" s="23" t="s">
        <v>118</v>
      </c>
      <c r="C13" s="125">
        <v>25168000000</v>
      </c>
      <c r="D13" s="125">
        <v>14784000000</v>
      </c>
      <c r="E13" s="339">
        <f t="shared" si="0"/>
        <v>0.58741258741258739</v>
      </c>
      <c r="F13" s="125">
        <v>547555555.5555557</v>
      </c>
      <c r="G13" s="125">
        <v>13376000000</v>
      </c>
      <c r="H13" s="125">
        <v>1408000000</v>
      </c>
      <c r="J13"/>
      <c r="K13"/>
      <c r="L13"/>
      <c r="M13"/>
      <c r="O13" s="1"/>
      <c r="P13" s="1"/>
      <c r="Q13" s="1"/>
      <c r="R13" s="1"/>
    </row>
    <row r="14" spans="1:18">
      <c r="A14" s="186" t="s">
        <v>239</v>
      </c>
      <c r="B14" s="23" t="s">
        <v>124</v>
      </c>
      <c r="C14" s="125">
        <v>19046000000</v>
      </c>
      <c r="D14" s="125">
        <v>10593000000</v>
      </c>
      <c r="E14" s="339">
        <f t="shared" si="0"/>
        <v>0.5561797752808989</v>
      </c>
      <c r="F14" s="125">
        <v>392333333.33333337</v>
      </c>
      <c r="G14" s="125">
        <v>7918000000</v>
      </c>
      <c r="H14" s="125">
        <v>2675000000</v>
      </c>
      <c r="J14"/>
      <c r="K14"/>
      <c r="L14"/>
      <c r="M14"/>
      <c r="O14" s="1"/>
      <c r="P14" s="1"/>
      <c r="Q14" s="1"/>
      <c r="R14" s="1"/>
    </row>
    <row r="15" spans="1:18">
      <c r="A15" s="186" t="s">
        <v>239</v>
      </c>
      <c r="B15" s="23" t="s">
        <v>130</v>
      </c>
      <c r="C15" s="125">
        <v>14130000000</v>
      </c>
      <c r="D15" s="125">
        <v>8640000000</v>
      </c>
      <c r="E15" s="339">
        <f t="shared" si="0"/>
        <v>0.61146496815286622</v>
      </c>
      <c r="F15" s="125">
        <v>320000000.00000006</v>
      </c>
      <c r="G15" s="125">
        <v>6209999999.999999</v>
      </c>
      <c r="H15" s="125">
        <v>2430000000</v>
      </c>
      <c r="J15"/>
      <c r="K15"/>
      <c r="L15"/>
      <c r="M15"/>
      <c r="O15" s="1"/>
      <c r="P15" s="1"/>
      <c r="Q15" s="1"/>
      <c r="R15" s="1"/>
    </row>
    <row r="16" spans="1:18">
      <c r="A16" s="186" t="s">
        <v>239</v>
      </c>
      <c r="B16" s="23" t="s">
        <v>121</v>
      </c>
      <c r="C16" s="125">
        <v>40228000000</v>
      </c>
      <c r="D16" s="125">
        <v>22374000000</v>
      </c>
      <c r="E16" s="339">
        <f t="shared" si="0"/>
        <v>0.5561797752808989</v>
      </c>
      <c r="F16" s="125">
        <v>828666666.66666675</v>
      </c>
      <c r="G16" s="125">
        <v>16724000000</v>
      </c>
      <c r="H16" s="125">
        <v>5650000000</v>
      </c>
      <c r="J16"/>
      <c r="K16"/>
      <c r="L16"/>
      <c r="M16"/>
      <c r="O16" s="1"/>
      <c r="P16" s="1"/>
      <c r="Q16" s="1"/>
      <c r="R16" s="1"/>
    </row>
    <row r="17" spans="1:18">
      <c r="A17" s="186" t="s">
        <v>239</v>
      </c>
      <c r="B17" s="23" t="s">
        <v>133</v>
      </c>
      <c r="C17" s="125">
        <v>11926000000</v>
      </c>
      <c r="D17" s="125">
        <v>6633000000</v>
      </c>
      <c r="E17" s="339">
        <f t="shared" si="0"/>
        <v>0.5561797752808989</v>
      </c>
      <c r="F17" s="125">
        <v>245666666.66666669</v>
      </c>
      <c r="G17" s="125">
        <v>4958000000</v>
      </c>
      <c r="H17" s="125">
        <v>1675000000</v>
      </c>
      <c r="J17"/>
      <c r="K17"/>
      <c r="L17"/>
      <c r="M17"/>
      <c r="O17" s="1"/>
      <c r="P17" s="1"/>
      <c r="Q17" s="1"/>
      <c r="R17" s="1"/>
    </row>
    <row r="18" spans="1:18">
      <c r="A18" s="186" t="s">
        <v>239</v>
      </c>
      <c r="B18" s="23" t="s">
        <v>122</v>
      </c>
      <c r="C18" s="125">
        <v>24030000000</v>
      </c>
      <c r="D18" s="125">
        <v>13365000000</v>
      </c>
      <c r="E18" s="339">
        <f t="shared" si="0"/>
        <v>0.5561797752808989</v>
      </c>
      <c r="F18" s="125">
        <v>495000000.00000006</v>
      </c>
      <c r="G18" s="125">
        <v>9990000000</v>
      </c>
      <c r="H18" s="125">
        <v>3375000000</v>
      </c>
      <c r="J18"/>
      <c r="K18"/>
      <c r="L18"/>
      <c r="M18"/>
      <c r="O18" s="1"/>
      <c r="P18" s="1"/>
      <c r="Q18" s="1"/>
      <c r="R18" s="1"/>
    </row>
    <row r="19" spans="1:18">
      <c r="A19" s="186" t="s">
        <v>239</v>
      </c>
      <c r="B19" s="23" t="s">
        <v>127</v>
      </c>
      <c r="C19" s="125">
        <v>17270000000</v>
      </c>
      <c r="D19" s="125">
        <v>10560000000</v>
      </c>
      <c r="E19" s="339">
        <f t="shared" si="0"/>
        <v>0.61146496815286622</v>
      </c>
      <c r="F19" s="125">
        <v>391111111.1111111</v>
      </c>
      <c r="G19" s="125">
        <v>7589999999.999999</v>
      </c>
      <c r="H19" s="125">
        <v>2970000000</v>
      </c>
      <c r="J19"/>
      <c r="K19"/>
      <c r="L19"/>
      <c r="M19"/>
      <c r="O19" s="1"/>
      <c r="P19" s="1"/>
      <c r="Q19" s="1"/>
      <c r="R19" s="1"/>
    </row>
    <row r="20" spans="1:18">
      <c r="A20" s="186" t="s">
        <v>239</v>
      </c>
      <c r="B20" s="23" t="s">
        <v>132</v>
      </c>
      <c r="C20" s="125">
        <v>30700000000</v>
      </c>
      <c r="D20" s="125">
        <v>20900000000</v>
      </c>
      <c r="E20" s="339">
        <f t="shared" si="0"/>
        <v>0.68078175895765469</v>
      </c>
      <c r="F20" s="125">
        <v>774074074.07407415</v>
      </c>
      <c r="G20" s="125">
        <v>18900000000</v>
      </c>
      <c r="H20" s="125">
        <v>2000000000</v>
      </c>
      <c r="J20"/>
      <c r="K20"/>
      <c r="L20"/>
      <c r="M20"/>
      <c r="O20" s="1"/>
      <c r="P20" s="1"/>
      <c r="Q20" s="1"/>
      <c r="R20" s="1"/>
    </row>
    <row r="21" spans="1:18">
      <c r="A21" s="186" t="s">
        <v>51</v>
      </c>
      <c r="B21" s="23" t="s">
        <v>81</v>
      </c>
      <c r="C21" s="125">
        <v>3600769449.1999998</v>
      </c>
      <c r="D21" s="125">
        <v>99560445.599999994</v>
      </c>
      <c r="E21" s="339">
        <f t="shared" si="0"/>
        <v>2.7649769585253454E-2</v>
      </c>
      <c r="F21" s="125">
        <v>3687423.9111111118</v>
      </c>
      <c r="G21" s="125">
        <v>0</v>
      </c>
      <c r="H21" s="125">
        <v>99560445.599999994</v>
      </c>
      <c r="J21"/>
      <c r="K21"/>
      <c r="L21"/>
      <c r="M21"/>
      <c r="O21" s="1"/>
      <c r="P21" s="1"/>
      <c r="Q21" s="1"/>
      <c r="R21" s="1"/>
    </row>
    <row r="22" spans="1:18">
      <c r="A22" s="186" t="s">
        <v>51</v>
      </c>
      <c r="B22" s="23" t="s">
        <v>89</v>
      </c>
      <c r="C22" s="125">
        <v>5570579613.2000008</v>
      </c>
      <c r="D22" s="125">
        <v>1184841996.8</v>
      </c>
      <c r="E22" s="339">
        <f t="shared" si="0"/>
        <v>0.21269635820165067</v>
      </c>
      <c r="F22" s="125">
        <v>43883036.918518521</v>
      </c>
      <c r="G22" s="125">
        <v>119628750</v>
      </c>
      <c r="H22" s="125">
        <v>1040028246.8</v>
      </c>
      <c r="J22"/>
      <c r="K22"/>
      <c r="L22"/>
      <c r="M22"/>
      <c r="O22" s="1"/>
      <c r="P22" s="1"/>
      <c r="Q22" s="1"/>
      <c r="R22" s="1"/>
    </row>
    <row r="23" spans="1:18">
      <c r="A23" s="186" t="s">
        <v>51</v>
      </c>
      <c r="B23" s="23" t="s">
        <v>63</v>
      </c>
      <c r="C23" s="125">
        <v>18232869415.384617</v>
      </c>
      <c r="D23" s="125">
        <v>9881426953.8461552</v>
      </c>
      <c r="E23" s="339">
        <f t="shared" si="0"/>
        <v>0.54195676658048997</v>
      </c>
      <c r="F23" s="125">
        <v>365978776.06837618</v>
      </c>
      <c r="G23" s="125">
        <v>8082910523.0769253</v>
      </c>
      <c r="H23" s="125">
        <v>1798516430.7692313</v>
      </c>
      <c r="J23"/>
      <c r="K23"/>
      <c r="L23"/>
      <c r="M23"/>
      <c r="O23" s="1"/>
      <c r="P23" s="1"/>
      <c r="Q23" s="1"/>
      <c r="R23" s="1"/>
    </row>
    <row r="24" spans="1:18">
      <c r="A24" s="186" t="s">
        <v>51</v>
      </c>
      <c r="B24" s="23" t="s">
        <v>73</v>
      </c>
      <c r="C24" s="125">
        <v>15467740386.342403</v>
      </c>
      <c r="D24" s="125">
        <v>1848741557.9776001</v>
      </c>
      <c r="E24" s="339">
        <f t="shared" si="0"/>
        <v>0.11952240675114957</v>
      </c>
      <c r="F24" s="125">
        <v>68471909.554725915</v>
      </c>
      <c r="G24" s="125">
        <v>157968158.40000001</v>
      </c>
      <c r="H24" s="125">
        <v>1657516945.1775999</v>
      </c>
      <c r="J24"/>
      <c r="K24"/>
      <c r="L24"/>
      <c r="M24"/>
      <c r="O24" s="1"/>
      <c r="P24" s="1"/>
      <c r="Q24" s="1"/>
      <c r="R24" s="1"/>
    </row>
    <row r="25" spans="1:18">
      <c r="A25" s="186" t="s">
        <v>51</v>
      </c>
      <c r="B25" s="23" t="s">
        <v>60</v>
      </c>
      <c r="C25" s="125">
        <v>53462906266.577782</v>
      </c>
      <c r="D25" s="125">
        <v>29132993983.466663</v>
      </c>
      <c r="E25" s="339">
        <f t="shared" si="0"/>
        <v>0.54491975872398635</v>
      </c>
      <c r="F25" s="125">
        <v>1078999777.1654317</v>
      </c>
      <c r="G25" s="125">
        <v>27895379263.888885</v>
      </c>
      <c r="H25" s="125">
        <v>1235471459.5777776</v>
      </c>
      <c r="J25"/>
      <c r="K25"/>
      <c r="L25"/>
      <c r="M25"/>
      <c r="O25" s="1"/>
      <c r="P25" s="1"/>
      <c r="Q25" s="1"/>
      <c r="R25" s="1"/>
    </row>
    <row r="26" spans="1:18">
      <c r="A26" s="186" t="s">
        <v>51</v>
      </c>
      <c r="B26" s="23" t="s">
        <v>77</v>
      </c>
      <c r="C26" s="125">
        <v>6954168235</v>
      </c>
      <c r="D26" s="125">
        <v>1227841105</v>
      </c>
      <c r="E26" s="339">
        <f t="shared" si="0"/>
        <v>0.17656189259562829</v>
      </c>
      <c r="F26" s="125">
        <v>45475596.481481485</v>
      </c>
      <c r="G26" s="125">
        <v>100941825</v>
      </c>
      <c r="H26" s="125">
        <v>1098631810</v>
      </c>
      <c r="J26"/>
      <c r="K26"/>
      <c r="L26"/>
      <c r="M26"/>
      <c r="O26" s="1"/>
      <c r="P26" s="1"/>
      <c r="Q26" s="1"/>
      <c r="R26" s="1"/>
    </row>
    <row r="27" spans="1:18">
      <c r="A27" s="186" t="s">
        <v>51</v>
      </c>
      <c r="B27" s="23" t="s">
        <v>86</v>
      </c>
      <c r="C27" s="125">
        <v>2606126764.7999997</v>
      </c>
      <c r="D27" s="125">
        <v>77794828.799999997</v>
      </c>
      <c r="E27" s="339">
        <f t="shared" si="0"/>
        <v>2.9850746268656719E-2</v>
      </c>
      <c r="F27" s="125">
        <v>2881289.9555555559</v>
      </c>
      <c r="G27" s="125">
        <v>0</v>
      </c>
      <c r="H27" s="125">
        <v>77794828.799999997</v>
      </c>
      <c r="J27"/>
      <c r="K27"/>
      <c r="L27"/>
      <c r="M27"/>
      <c r="O27" s="1"/>
      <c r="P27" s="1"/>
      <c r="Q27" s="1"/>
      <c r="R27" s="1"/>
    </row>
    <row r="28" spans="1:18">
      <c r="A28" s="186" t="s">
        <v>51</v>
      </c>
      <c r="B28" s="23" t="s">
        <v>67</v>
      </c>
      <c r="C28" s="125">
        <v>12599635895.099998</v>
      </c>
      <c r="D28" s="125">
        <v>5386165002</v>
      </c>
      <c r="E28" s="339">
        <f t="shared" si="0"/>
        <v>0.42748576600492727</v>
      </c>
      <c r="F28" s="125">
        <v>199487592.66666672</v>
      </c>
      <c r="G28" s="125">
        <v>3366557643.9000001</v>
      </c>
      <c r="H28" s="125">
        <v>2019607358.0999999</v>
      </c>
      <c r="J28"/>
      <c r="K28"/>
      <c r="L28"/>
      <c r="M28"/>
      <c r="O28" s="1"/>
      <c r="P28" s="1"/>
      <c r="Q28" s="1"/>
      <c r="R28" s="1"/>
    </row>
    <row r="29" spans="1:18">
      <c r="A29" s="186" t="s">
        <v>51</v>
      </c>
      <c r="B29" s="23" t="s">
        <v>79</v>
      </c>
      <c r="C29" s="125">
        <v>3424929480</v>
      </c>
      <c r="D29" s="125">
        <v>72870840</v>
      </c>
      <c r="E29" s="339">
        <f t="shared" si="0"/>
        <v>2.1276595744680851E-2</v>
      </c>
      <c r="F29" s="125">
        <v>2698920.0000000005</v>
      </c>
      <c r="G29" s="125">
        <v>0</v>
      </c>
      <c r="H29" s="125">
        <v>64774080</v>
      </c>
      <c r="J29"/>
      <c r="K29"/>
      <c r="L29"/>
      <c r="M29"/>
      <c r="O29" s="1"/>
      <c r="P29" s="1"/>
      <c r="Q29" s="1"/>
      <c r="R29" s="1"/>
    </row>
    <row r="30" spans="1:18">
      <c r="A30" s="186" t="s">
        <v>51</v>
      </c>
      <c r="B30" s="23" t="s">
        <v>94</v>
      </c>
      <c r="C30" s="125">
        <v>2761728000</v>
      </c>
      <c r="D30" s="125">
        <v>762816000</v>
      </c>
      <c r="E30" s="339">
        <f t="shared" si="0"/>
        <v>0.27620967741935482</v>
      </c>
      <c r="F30" s="125">
        <v>28252444.444444444</v>
      </c>
      <c r="G30" s="125">
        <v>89088000</v>
      </c>
      <c r="H30" s="125">
        <v>673728000</v>
      </c>
      <c r="J30"/>
      <c r="K30"/>
      <c r="L30"/>
      <c r="M30"/>
      <c r="O30" s="1"/>
      <c r="P30" s="1"/>
      <c r="Q30" s="1"/>
      <c r="R30" s="1"/>
    </row>
    <row r="31" spans="1:18">
      <c r="A31" s="186" t="s">
        <v>51</v>
      </c>
      <c r="B31" s="23" t="s">
        <v>92</v>
      </c>
      <c r="C31" s="125">
        <v>3670400000</v>
      </c>
      <c r="D31" s="125">
        <v>1013800000</v>
      </c>
      <c r="E31" s="339">
        <f t="shared" si="0"/>
        <v>0.27620967741935482</v>
      </c>
      <c r="F31" s="125">
        <v>37548148.148148142</v>
      </c>
      <c r="G31" s="125">
        <v>118400000</v>
      </c>
      <c r="H31" s="125">
        <v>895400000</v>
      </c>
      <c r="J31"/>
      <c r="K31"/>
      <c r="L31"/>
      <c r="M31"/>
      <c r="O31" s="1"/>
      <c r="P31" s="1"/>
      <c r="Q31" s="1"/>
      <c r="R31" s="1"/>
    </row>
    <row r="32" spans="1:18">
      <c r="A32" s="186" t="s">
        <v>51</v>
      </c>
      <c r="B32" s="23" t="s">
        <v>65</v>
      </c>
      <c r="C32" s="125">
        <v>14413972889.23077</v>
      </c>
      <c r="D32" s="125">
        <v>8658487212.3076916</v>
      </c>
      <c r="E32" s="339">
        <f t="shared" si="0"/>
        <v>0.6007009503102908</v>
      </c>
      <c r="F32" s="125">
        <v>320684711.56695157</v>
      </c>
      <c r="G32" s="125">
        <v>7699666993.8461542</v>
      </c>
      <c r="H32" s="125">
        <v>958820218.46153843</v>
      </c>
      <c r="J32"/>
      <c r="K32"/>
      <c r="L32"/>
      <c r="M32"/>
      <c r="O32" s="1"/>
      <c r="P32" s="1"/>
      <c r="Q32" s="1"/>
      <c r="R32" s="1"/>
    </row>
    <row r="33" spans="1:18">
      <c r="A33" s="186" t="s">
        <v>51</v>
      </c>
      <c r="B33" s="23" t="s">
        <v>84</v>
      </c>
      <c r="C33" s="125">
        <v>4103561600</v>
      </c>
      <c r="D33" s="125">
        <v>140351960</v>
      </c>
      <c r="E33" s="339">
        <f t="shared" si="0"/>
        <v>3.4202474260408323E-2</v>
      </c>
      <c r="F33" s="125">
        <v>5198220.7407407407</v>
      </c>
      <c r="G33" s="125">
        <v>0</v>
      </c>
      <c r="H33" s="125">
        <v>140351960</v>
      </c>
      <c r="J33"/>
      <c r="K33"/>
      <c r="L33"/>
      <c r="M33"/>
      <c r="O33" s="1"/>
      <c r="P33" s="1"/>
      <c r="Q33" s="1"/>
      <c r="R33" s="1"/>
    </row>
    <row r="34" spans="1:18">
      <c r="A34" s="186" t="s">
        <v>51</v>
      </c>
      <c r="B34" s="23" t="s">
        <v>75</v>
      </c>
      <c r="C34" s="125">
        <v>4940964441</v>
      </c>
      <c r="D34" s="125">
        <v>105126903</v>
      </c>
      <c r="E34" s="339">
        <f t="shared" si="0"/>
        <v>2.1276595744680851E-2</v>
      </c>
      <c r="F34" s="125">
        <v>3893589</v>
      </c>
      <c r="G34" s="125">
        <v>0</v>
      </c>
      <c r="H34" s="125">
        <v>93446136</v>
      </c>
      <c r="J34"/>
      <c r="K34"/>
      <c r="L34"/>
      <c r="M34"/>
      <c r="O34" s="1"/>
      <c r="P34" s="1"/>
      <c r="Q34" s="1"/>
      <c r="R34" s="1"/>
    </row>
    <row r="35" spans="1:18">
      <c r="A35" s="186" t="s">
        <v>51</v>
      </c>
      <c r="B35" s="23" t="s">
        <v>52</v>
      </c>
      <c r="C35" s="125">
        <v>240660296828.58002</v>
      </c>
      <c r="D35" s="125">
        <v>121960990439.29393</v>
      </c>
      <c r="E35" s="339">
        <f t="shared" si="0"/>
        <v>0.50677653126209499</v>
      </c>
      <c r="F35" s="125">
        <v>4517073719.9738503</v>
      </c>
      <c r="G35" s="125">
        <v>111248704130.78848</v>
      </c>
      <c r="H35" s="125">
        <v>10681879498.905493</v>
      </c>
      <c r="J35"/>
      <c r="K35"/>
      <c r="L35"/>
      <c r="M35"/>
      <c r="O35" s="1"/>
      <c r="P35" s="1"/>
      <c r="Q35" s="1"/>
      <c r="R35" s="1"/>
    </row>
    <row r="36" spans="1:18">
      <c r="A36" s="186" t="s">
        <v>51</v>
      </c>
      <c r="B36" s="23" t="s">
        <v>80</v>
      </c>
      <c r="C36" s="125">
        <v>3260091360</v>
      </c>
      <c r="D36" s="125">
        <v>97316160</v>
      </c>
      <c r="E36" s="339">
        <f t="shared" si="0"/>
        <v>2.9850746268656716E-2</v>
      </c>
      <c r="F36" s="125">
        <v>3604302.2222222229</v>
      </c>
      <c r="G36" s="125">
        <v>0</v>
      </c>
      <c r="H36" s="125">
        <v>97316160</v>
      </c>
      <c r="J36"/>
      <c r="K36"/>
      <c r="L36"/>
      <c r="M36"/>
      <c r="O36" s="1"/>
      <c r="P36" s="1"/>
      <c r="Q36" s="1"/>
      <c r="R36" s="1"/>
    </row>
    <row r="37" spans="1:18">
      <c r="A37" s="186" t="s">
        <v>51</v>
      </c>
      <c r="B37" s="23" t="s">
        <v>59</v>
      </c>
      <c r="C37" s="125">
        <v>72634845072.498871</v>
      </c>
      <c r="D37" s="125">
        <v>40023655112.694199</v>
      </c>
      <c r="E37" s="339">
        <f t="shared" si="0"/>
        <v>0.5510255452840227</v>
      </c>
      <c r="F37" s="125">
        <v>1482357596.7664518</v>
      </c>
      <c r="G37" s="125">
        <v>39061531315.066017</v>
      </c>
      <c r="H37" s="125">
        <v>962123797.62818527</v>
      </c>
      <c r="J37"/>
      <c r="K37"/>
      <c r="L37"/>
      <c r="M37"/>
      <c r="O37" s="1"/>
      <c r="P37" s="1"/>
      <c r="Q37" s="1"/>
      <c r="R37" s="1"/>
    </row>
    <row r="38" spans="1:18">
      <c r="A38" s="186" t="s">
        <v>51</v>
      </c>
      <c r="B38" s="23" t="s">
        <v>62</v>
      </c>
      <c r="C38" s="125">
        <v>55601026674.374992</v>
      </c>
      <c r="D38" s="125">
        <v>29578425725.333332</v>
      </c>
      <c r="E38" s="339">
        <f t="shared" si="0"/>
        <v>0.53197625106022062</v>
      </c>
      <c r="F38" s="125">
        <v>1095497249.0864196</v>
      </c>
      <c r="G38" s="125">
        <v>29021943863.791664</v>
      </c>
      <c r="H38" s="125">
        <v>556481861.54166663</v>
      </c>
      <c r="J38"/>
      <c r="K38"/>
      <c r="L38"/>
      <c r="M38"/>
      <c r="O38" s="1"/>
      <c r="P38" s="1"/>
      <c r="Q38" s="1"/>
      <c r="R38" s="1"/>
    </row>
    <row r="39" spans="1:18">
      <c r="A39" s="186" t="s">
        <v>51</v>
      </c>
      <c r="B39" s="23" t="s">
        <v>91</v>
      </c>
      <c r="C39" s="125">
        <v>7394505300</v>
      </c>
      <c r="D39" s="125">
        <v>3034219500</v>
      </c>
      <c r="E39" s="339">
        <f t="shared" si="0"/>
        <v>0.41033434650455924</v>
      </c>
      <c r="F39" s="125">
        <v>112378500</v>
      </c>
      <c r="G39" s="125">
        <v>213519150</v>
      </c>
      <c r="H39" s="125">
        <v>2584705500</v>
      </c>
      <c r="J39"/>
      <c r="K39"/>
      <c r="L39"/>
      <c r="M39"/>
      <c r="O39" s="1"/>
      <c r="P39" s="1"/>
      <c r="Q39" s="1"/>
      <c r="R39" s="1"/>
    </row>
    <row r="40" spans="1:18">
      <c r="A40" s="186" t="s">
        <v>51</v>
      </c>
      <c r="B40" s="23" t="s">
        <v>83</v>
      </c>
      <c r="C40" s="125">
        <v>5521328672.5799999</v>
      </c>
      <c r="D40" s="125">
        <v>976636678.13999999</v>
      </c>
      <c r="E40" s="339">
        <f t="shared" si="0"/>
        <v>0.17688435810571632</v>
      </c>
      <c r="F40" s="125">
        <v>36171728.82</v>
      </c>
      <c r="G40" s="125">
        <v>63765900</v>
      </c>
      <c r="H40" s="125">
        <v>834560491.67999995</v>
      </c>
      <c r="J40"/>
      <c r="K40"/>
      <c r="L40"/>
      <c r="M40"/>
      <c r="O40" s="1"/>
      <c r="P40" s="1"/>
      <c r="Q40" s="1"/>
      <c r="R40" s="1"/>
    </row>
    <row r="41" spans="1:18">
      <c r="A41" s="186" t="s">
        <v>51</v>
      </c>
      <c r="B41" s="23" t="s">
        <v>85</v>
      </c>
      <c r="C41" s="125">
        <v>2992471920</v>
      </c>
      <c r="D41" s="125">
        <v>89327520</v>
      </c>
      <c r="E41" s="339">
        <f t="shared" si="0"/>
        <v>2.9850746268656716E-2</v>
      </c>
      <c r="F41" s="125">
        <v>3308426.666666667</v>
      </c>
      <c r="G41" s="125">
        <v>0</v>
      </c>
      <c r="H41" s="125">
        <v>89327520</v>
      </c>
      <c r="J41"/>
      <c r="K41"/>
      <c r="L41"/>
      <c r="M41"/>
      <c r="O41" s="1"/>
      <c r="P41" s="1"/>
      <c r="Q41" s="1"/>
      <c r="R41" s="1"/>
    </row>
    <row r="42" spans="1:18">
      <c r="A42" s="186" t="s">
        <v>51</v>
      </c>
      <c r="B42" s="23" t="s">
        <v>68</v>
      </c>
      <c r="C42" s="125">
        <v>4247481874.9999995</v>
      </c>
      <c r="D42" s="125">
        <v>2711125624.9999995</v>
      </c>
      <c r="E42" s="339">
        <f t="shared" si="0"/>
        <v>0.63829009864815489</v>
      </c>
      <c r="F42" s="125">
        <v>100412060.18518518</v>
      </c>
      <c r="G42" s="125">
        <v>2650602499.9999995</v>
      </c>
      <c r="H42" s="125">
        <v>60523125</v>
      </c>
      <c r="J42"/>
      <c r="K42"/>
      <c r="L42"/>
      <c r="M42"/>
      <c r="O42" s="1"/>
      <c r="P42" s="1"/>
      <c r="Q42" s="1"/>
      <c r="R42" s="1"/>
    </row>
    <row r="43" spans="1:18">
      <c r="A43" s="186" t="s">
        <v>51</v>
      </c>
      <c r="B43" s="23" t="s">
        <v>70</v>
      </c>
      <c r="C43" s="125">
        <v>10431665973</v>
      </c>
      <c r="D43" s="125">
        <v>3794616108</v>
      </c>
      <c r="E43" s="339">
        <f t="shared" si="0"/>
        <v>0.3637593571172143</v>
      </c>
      <c r="F43" s="125">
        <v>140541337.33333337</v>
      </c>
      <c r="G43" s="125">
        <v>1749179661</v>
      </c>
      <c r="H43" s="125">
        <v>2045436447</v>
      </c>
      <c r="J43"/>
      <c r="K43"/>
      <c r="L43"/>
      <c r="M43"/>
      <c r="O43" s="1"/>
      <c r="P43" s="1"/>
      <c r="Q43" s="1"/>
      <c r="R43" s="1"/>
    </row>
    <row r="44" spans="1:18">
      <c r="A44" s="186" t="s">
        <v>51</v>
      </c>
      <c r="B44" s="23" t="s">
        <v>61</v>
      </c>
      <c r="C44" s="125">
        <v>57294428488.176216</v>
      </c>
      <c r="D44" s="125">
        <v>28248323212.512768</v>
      </c>
      <c r="E44" s="339">
        <f t="shared" si="0"/>
        <v>0.49303787397656545</v>
      </c>
      <c r="F44" s="125">
        <v>1046234193.0560285</v>
      </c>
      <c r="G44" s="125">
        <v>23196672147.166866</v>
      </c>
      <c r="H44" s="125">
        <v>5049164422.8297749</v>
      </c>
      <c r="J44"/>
      <c r="K44"/>
      <c r="L44"/>
      <c r="M44"/>
      <c r="O44" s="1"/>
      <c r="P44" s="1"/>
      <c r="Q44" s="1"/>
      <c r="R44" s="1"/>
    </row>
    <row r="45" spans="1:18">
      <c r="A45" s="186" t="s">
        <v>51</v>
      </c>
      <c r="B45" s="23" t="s">
        <v>66</v>
      </c>
      <c r="C45" s="125">
        <v>10988425336.776749</v>
      </c>
      <c r="D45" s="125">
        <v>4956300676.1879997</v>
      </c>
      <c r="E45" s="339">
        <f t="shared" si="0"/>
        <v>0.45104739981259578</v>
      </c>
      <c r="F45" s="125">
        <v>183566691.71066669</v>
      </c>
      <c r="G45" s="125">
        <v>3326161572.3547497</v>
      </c>
      <c r="H45" s="125">
        <v>1630139103.83325</v>
      </c>
      <c r="J45"/>
      <c r="K45"/>
      <c r="L45"/>
      <c r="M45"/>
      <c r="O45" s="1"/>
      <c r="P45" s="1"/>
      <c r="Q45" s="1"/>
      <c r="R45" s="1"/>
    </row>
    <row r="46" spans="1:18">
      <c r="A46" s="186" t="s">
        <v>51</v>
      </c>
      <c r="B46" s="23" t="s">
        <v>76</v>
      </c>
      <c r="C46" s="125">
        <v>4079695410</v>
      </c>
      <c r="D46" s="125">
        <v>86802030</v>
      </c>
      <c r="E46" s="339">
        <f t="shared" si="0"/>
        <v>2.1276595744680851E-2</v>
      </c>
      <c r="F46" s="125">
        <v>3214890.0000000005</v>
      </c>
      <c r="G46" s="125">
        <v>0</v>
      </c>
      <c r="H46" s="125">
        <v>77157360</v>
      </c>
      <c r="J46"/>
      <c r="K46"/>
      <c r="L46"/>
      <c r="M46"/>
      <c r="O46" s="1"/>
      <c r="P46" s="1"/>
      <c r="Q46" s="1"/>
      <c r="R46" s="1"/>
    </row>
    <row r="47" spans="1:18">
      <c r="A47" s="186" t="s">
        <v>51</v>
      </c>
      <c r="B47" s="23" t="s">
        <v>74</v>
      </c>
      <c r="C47" s="125">
        <v>8099765163</v>
      </c>
      <c r="D47" s="125">
        <v>1005461829</v>
      </c>
      <c r="E47" s="339">
        <f t="shared" si="0"/>
        <v>0.12413468894048725</v>
      </c>
      <c r="F47" s="125">
        <v>37239327</v>
      </c>
      <c r="G47" s="125">
        <v>61833600</v>
      </c>
      <c r="H47" s="125">
        <v>861199848</v>
      </c>
      <c r="J47"/>
      <c r="K47"/>
      <c r="L47"/>
      <c r="M47"/>
      <c r="O47" s="1"/>
      <c r="P47" s="1"/>
      <c r="Q47" s="1"/>
      <c r="R47" s="1"/>
    </row>
    <row r="48" spans="1:18">
      <c r="A48" s="186" t="s">
        <v>51</v>
      </c>
      <c r="B48" s="23" t="s">
        <v>69</v>
      </c>
      <c r="C48" s="125">
        <v>5730107565.6000004</v>
      </c>
      <c r="D48" s="125">
        <v>2538151977.6000004</v>
      </c>
      <c r="E48" s="339">
        <f t="shared" si="0"/>
        <v>0.44295014509631286</v>
      </c>
      <c r="F48" s="125">
        <v>94005628.800000012</v>
      </c>
      <c r="G48" s="125">
        <v>1662716839.2</v>
      </c>
      <c r="H48" s="125">
        <v>875435138.39999998</v>
      </c>
      <c r="J48"/>
      <c r="K48"/>
      <c r="L48"/>
      <c r="M48"/>
      <c r="O48" s="1"/>
      <c r="P48" s="1"/>
      <c r="Q48" s="1"/>
      <c r="R48" s="1"/>
    </row>
    <row r="49" spans="1:18">
      <c r="A49" s="186" t="s">
        <v>51</v>
      </c>
      <c r="B49" s="23" t="s">
        <v>87</v>
      </c>
      <c r="C49" s="125">
        <v>24213722523.70393</v>
      </c>
      <c r="D49" s="125">
        <v>9768440148.8097649</v>
      </c>
      <c r="E49" s="339">
        <f t="shared" si="0"/>
        <v>0.40342579044783339</v>
      </c>
      <c r="F49" s="125">
        <v>361794079.58554691</v>
      </c>
      <c r="G49" s="125">
        <v>694876520.05911684</v>
      </c>
      <c r="H49" s="125">
        <v>8836536726.8735943</v>
      </c>
      <c r="J49"/>
      <c r="K49"/>
      <c r="L49"/>
      <c r="M49"/>
      <c r="O49" s="1"/>
      <c r="P49" s="1"/>
      <c r="Q49" s="1"/>
      <c r="R49" s="1"/>
    </row>
    <row r="50" spans="1:18">
      <c r="A50" s="186" t="s">
        <v>51</v>
      </c>
      <c r="B50" s="23" t="s">
        <v>93</v>
      </c>
      <c r="C50" s="125">
        <v>4712184750</v>
      </c>
      <c r="D50" s="125">
        <v>1933571249.9999998</v>
      </c>
      <c r="E50" s="339">
        <f t="shared" si="0"/>
        <v>0.41033434650455924</v>
      </c>
      <c r="F50" s="125">
        <v>71613750</v>
      </c>
      <c r="G50" s="125">
        <v>136066125</v>
      </c>
      <c r="H50" s="125">
        <v>1647116249.9999998</v>
      </c>
      <c r="J50"/>
      <c r="K50"/>
      <c r="L50"/>
      <c r="M50"/>
      <c r="O50" s="1"/>
      <c r="P50" s="1"/>
      <c r="Q50" s="1"/>
      <c r="R50" s="1"/>
    </row>
    <row r="51" spans="1:18">
      <c r="B51" s="128"/>
      <c r="C51" s="129"/>
      <c r="D51" s="129"/>
      <c r="E51" s="129"/>
      <c r="F51" s="129"/>
      <c r="G51" s="129"/>
      <c r="H51" s="129"/>
      <c r="J51"/>
      <c r="K51"/>
      <c r="L51"/>
      <c r="M51"/>
      <c r="O51" s="1"/>
      <c r="P51" s="1"/>
      <c r="Q51" s="1"/>
      <c r="R51" s="1"/>
    </row>
    <row r="52" spans="1:18">
      <c r="B52" s="23" t="s">
        <v>182</v>
      </c>
      <c r="C52" s="126">
        <f>SUM(C6:C51)</f>
        <v>1022744918283.5616</v>
      </c>
      <c r="D52" s="126">
        <f>SUM(D6:D51)</f>
        <v>525187201881.94543</v>
      </c>
      <c r="E52" s="340">
        <f>D52/C52</f>
        <v>0.51350751540604023</v>
      </c>
      <c r="F52" s="126">
        <f>SUM(F6:F51)</f>
        <v>19451377847.479458</v>
      </c>
      <c r="G52" s="126">
        <f>SUM(G6:G51)</f>
        <v>433929455958.90228</v>
      </c>
      <c r="H52" s="126">
        <f>SUM(H6:H51)</f>
        <v>90322428795.19014</v>
      </c>
      <c r="J52"/>
      <c r="K52"/>
      <c r="L52"/>
      <c r="M52"/>
      <c r="O52" s="1"/>
      <c r="P52" s="1"/>
      <c r="Q52" s="1"/>
      <c r="R52" s="1"/>
    </row>
    <row r="53" spans="1:18">
      <c r="B53"/>
      <c r="C53" s="32"/>
      <c r="D53"/>
      <c r="E53"/>
      <c r="F53"/>
      <c r="G53"/>
      <c r="H53"/>
      <c r="I53"/>
    </row>
    <row r="54" spans="1:18" customFormat="1"/>
    <row r="55" spans="1:18" customFormat="1">
      <c r="J55" s="394"/>
      <c r="K55" s="394"/>
      <c r="L55" s="394"/>
      <c r="M55" s="394"/>
    </row>
    <row r="56" spans="1:18" customFormat="1"/>
    <row r="57" spans="1:18">
      <c r="B57"/>
      <c r="C57"/>
      <c r="D57"/>
      <c r="E57"/>
      <c r="F57"/>
      <c r="G57"/>
      <c r="H57"/>
      <c r="I57"/>
    </row>
    <row r="58" spans="1:18">
      <c r="B58"/>
      <c r="C58"/>
      <c r="D58"/>
      <c r="E58"/>
      <c r="F58"/>
      <c r="G58"/>
      <c r="H58"/>
      <c r="I58"/>
    </row>
    <row r="59" spans="1:18">
      <c r="B59"/>
      <c r="C59"/>
      <c r="D59"/>
      <c r="E59"/>
      <c r="F59"/>
      <c r="G59"/>
    </row>
    <row r="60" spans="1:18">
      <c r="B60" s="394"/>
      <c r="C60"/>
      <c r="D60"/>
      <c r="E60"/>
      <c r="F60"/>
      <c r="G60"/>
    </row>
    <row r="61" spans="1:18">
      <c r="B61" s="394"/>
      <c r="C61"/>
      <c r="D61"/>
      <c r="E61"/>
      <c r="F61"/>
      <c r="G61"/>
    </row>
    <row r="62" spans="1:18">
      <c r="B62"/>
      <c r="C62"/>
      <c r="D62"/>
      <c r="E62"/>
      <c r="F62"/>
      <c r="G62"/>
    </row>
    <row r="63" spans="1:18">
      <c r="B63"/>
      <c r="C63"/>
      <c r="D63"/>
      <c r="E63"/>
      <c r="F63"/>
      <c r="G63"/>
    </row>
    <row r="64" spans="1:18">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sheetData>
  <sheetProtection algorithmName="SHA-512" hashValue="k9iOtEZ0gaxq2vm/8bE1FxCA3Cy1OKKErlfNvqCl/Geeohc5TP1skVcVyvyi7i+0hWu2JNOzMs0jBXzLIDyhZw==" saltValue="FBgYQ0/9xsKfWU/1N2b0HQ==" spinCount="100000" sheet="1" objects="1" scenarios="1"/>
  <mergeCells count="3">
    <mergeCell ref="B4:B5"/>
    <mergeCell ref="J55:M55"/>
    <mergeCell ref="B60:B6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30F8-0454-44ED-8E72-ABD71D38E475}">
  <sheetPr codeName="Sheet4">
    <tabColor rgb="FF92D050"/>
  </sheetPr>
  <dimension ref="A1:X114"/>
  <sheetViews>
    <sheetView zoomScaleNormal="100" workbookViewId="0">
      <selection activeCell="E16" sqref="E16"/>
    </sheetView>
  </sheetViews>
  <sheetFormatPr defaultRowHeight="12.75"/>
  <cols>
    <col min="1" max="1" width="28.7109375" customWidth="1"/>
    <col min="2" max="2" width="22" customWidth="1"/>
    <col min="3" max="3" width="13.5703125" customWidth="1"/>
    <col min="4" max="4" width="37" customWidth="1"/>
    <col min="5" max="5" width="18.28515625" customWidth="1"/>
    <col min="6" max="6" width="18.7109375" customWidth="1"/>
    <col min="7" max="7" width="20" customWidth="1"/>
    <col min="8" max="9" width="19.7109375" style="2" customWidth="1"/>
    <col min="10" max="10" width="21.7109375" style="2" customWidth="1"/>
    <col min="11" max="11" width="19" style="2" customWidth="1"/>
    <col min="12" max="13" width="19" customWidth="1"/>
    <col min="14" max="15" width="17.5703125" customWidth="1"/>
    <col min="16" max="24" width="17" customWidth="1"/>
  </cols>
  <sheetData>
    <row r="1" spans="1:24">
      <c r="E1" s="15"/>
      <c r="N1" s="17"/>
      <c r="O1" s="2"/>
      <c r="P1" s="17"/>
      <c r="Q1" s="2"/>
      <c r="R1" s="2"/>
      <c r="S1" s="2"/>
      <c r="T1" s="2"/>
      <c r="U1" s="2"/>
      <c r="V1" s="2"/>
      <c r="W1" s="2"/>
      <c r="X1" s="2"/>
    </row>
    <row r="2" spans="1:24" s="134" customFormat="1">
      <c r="A2" s="133" t="s">
        <v>240</v>
      </c>
      <c r="H2" s="133"/>
      <c r="I2" s="133"/>
      <c r="J2" s="133"/>
      <c r="K2" s="133"/>
      <c r="N2" s="135"/>
      <c r="O2" s="135"/>
      <c r="P2" s="135"/>
      <c r="Q2" s="135"/>
      <c r="R2" s="135"/>
      <c r="S2" s="135"/>
      <c r="T2" s="135"/>
      <c r="U2" s="135"/>
      <c r="V2" s="135"/>
      <c r="W2" s="135"/>
      <c r="X2" s="135"/>
    </row>
    <row r="3" spans="1:24">
      <c r="A3" s="16"/>
      <c r="J3" s="17"/>
      <c r="M3" s="32"/>
      <c r="N3" s="32"/>
      <c r="O3" s="32"/>
      <c r="P3" s="32"/>
    </row>
    <row r="4" spans="1:24">
      <c r="B4" s="16"/>
      <c r="J4" s="17"/>
      <c r="O4" s="32"/>
      <c r="R4" s="32"/>
    </row>
    <row r="5" spans="1:24">
      <c r="A5" s="2" t="s">
        <v>241</v>
      </c>
      <c r="J5" s="17"/>
      <c r="K5" s="18"/>
      <c r="M5" s="32"/>
      <c r="O5" s="32"/>
      <c r="P5" s="32"/>
    </row>
    <row r="6" spans="1:24">
      <c r="J6" s="17"/>
      <c r="K6" s="18"/>
      <c r="M6" s="32"/>
      <c r="O6" s="32"/>
    </row>
    <row r="7" spans="1:24" ht="39.75">
      <c r="D7" s="395" t="s">
        <v>147</v>
      </c>
      <c r="E7" s="13" t="s">
        <v>242</v>
      </c>
      <c r="F7" s="13" t="s">
        <v>243</v>
      </c>
      <c r="G7" s="13" t="s">
        <v>244</v>
      </c>
      <c r="H7" s="114" t="s">
        <v>245</v>
      </c>
      <c r="I7" s="114" t="s">
        <v>246</v>
      </c>
      <c r="J7"/>
      <c r="K7"/>
    </row>
    <row r="8" spans="1:24" ht="14.25">
      <c r="D8" s="396"/>
      <c r="E8" s="14" t="s">
        <v>237</v>
      </c>
      <c r="F8" s="14" t="s">
        <v>237</v>
      </c>
      <c r="G8" s="13" t="s">
        <v>100</v>
      </c>
      <c r="H8" s="14" t="s">
        <v>237</v>
      </c>
      <c r="I8" s="14" t="s">
        <v>237</v>
      </c>
      <c r="J8"/>
      <c r="K8"/>
    </row>
    <row r="9" spans="1:24" ht="16.5" customHeight="1">
      <c r="D9" s="54" t="s">
        <v>81</v>
      </c>
      <c r="E9" s="53">
        <f t="shared" ref="E9:E38" si="0">SUMIF($B$45:$B$113,$D9,$J$45:$J$113)</f>
        <v>3600769449.1999998</v>
      </c>
      <c r="F9" s="53">
        <f t="shared" ref="F9:F38" si="1">SUMIF($B$45:$B$113,$D9,$K$45:$K$113)</f>
        <v>99560445.599999994</v>
      </c>
      <c r="G9" s="144">
        <f t="shared" ref="G9:G39" si="2">F9/E9</f>
        <v>2.7649769585253454E-2</v>
      </c>
      <c r="H9" s="115">
        <f t="shared" ref="H9:H38" si="3">SUMIF($B$45:$B$113,$D9,$T$45:$T$113)</f>
        <v>0</v>
      </c>
      <c r="I9" s="115">
        <f t="shared" ref="I9:I38" si="4">SUMIF($B$45:$B$113,$D9,$U$45:$U$113)</f>
        <v>99560445.599999994</v>
      </c>
      <c r="J9"/>
      <c r="K9"/>
    </row>
    <row r="10" spans="1:24" ht="16.5" customHeight="1">
      <c r="D10" s="54" t="s">
        <v>89</v>
      </c>
      <c r="E10" s="53">
        <f t="shared" si="0"/>
        <v>5570579613.2000008</v>
      </c>
      <c r="F10" s="53">
        <f t="shared" si="1"/>
        <v>1184841996.8</v>
      </c>
      <c r="G10" s="144">
        <f t="shared" si="2"/>
        <v>0.21269635820165067</v>
      </c>
      <c r="H10" s="115">
        <f t="shared" si="3"/>
        <v>119628750</v>
      </c>
      <c r="I10" s="115">
        <f t="shared" si="4"/>
        <v>1040028246.8</v>
      </c>
      <c r="J10"/>
      <c r="K10"/>
    </row>
    <row r="11" spans="1:24" ht="16.5" customHeight="1">
      <c r="D11" s="54" t="s">
        <v>63</v>
      </c>
      <c r="E11" s="53">
        <f t="shared" si="0"/>
        <v>18232869415.384617</v>
      </c>
      <c r="F11" s="53">
        <f t="shared" si="1"/>
        <v>9881426953.8461552</v>
      </c>
      <c r="G11" s="144">
        <f t="shared" si="2"/>
        <v>0.54195676658048997</v>
      </c>
      <c r="H11" s="115">
        <f t="shared" si="3"/>
        <v>8082910523.0769253</v>
      </c>
      <c r="I11" s="115">
        <f t="shared" si="4"/>
        <v>1798516430.7692313</v>
      </c>
      <c r="J11"/>
      <c r="K11"/>
    </row>
    <row r="12" spans="1:24" ht="16.5" customHeight="1">
      <c r="D12" s="54" t="s">
        <v>73</v>
      </c>
      <c r="E12" s="53">
        <f t="shared" si="0"/>
        <v>15467740386.342403</v>
      </c>
      <c r="F12" s="53">
        <f t="shared" si="1"/>
        <v>1848741557.9776001</v>
      </c>
      <c r="G12" s="144">
        <f t="shared" si="2"/>
        <v>0.11952240675114957</v>
      </c>
      <c r="H12" s="115">
        <f t="shared" si="3"/>
        <v>157968158.40000001</v>
      </c>
      <c r="I12" s="115">
        <f t="shared" si="4"/>
        <v>1657516945.1775999</v>
      </c>
      <c r="J12"/>
      <c r="K12"/>
    </row>
    <row r="13" spans="1:24" ht="16.5" customHeight="1">
      <c r="D13" s="54" t="s">
        <v>60</v>
      </c>
      <c r="E13" s="53">
        <f t="shared" si="0"/>
        <v>53462906266.577782</v>
      </c>
      <c r="F13" s="53">
        <f t="shared" si="1"/>
        <v>29132993983.466663</v>
      </c>
      <c r="G13" s="144">
        <f t="shared" si="2"/>
        <v>0.54491975872398635</v>
      </c>
      <c r="H13" s="115">
        <f t="shared" si="3"/>
        <v>27895379263.888885</v>
      </c>
      <c r="I13" s="115">
        <f t="shared" si="4"/>
        <v>1235471459.5777776</v>
      </c>
      <c r="J13"/>
      <c r="K13"/>
    </row>
    <row r="14" spans="1:24" ht="16.5" customHeight="1">
      <c r="D14" s="54" t="s">
        <v>77</v>
      </c>
      <c r="E14" s="53">
        <f t="shared" si="0"/>
        <v>6954168235</v>
      </c>
      <c r="F14" s="53">
        <f t="shared" si="1"/>
        <v>1227841105</v>
      </c>
      <c r="G14" s="144">
        <f t="shared" si="2"/>
        <v>0.17656189259562829</v>
      </c>
      <c r="H14" s="115">
        <f t="shared" si="3"/>
        <v>100941825</v>
      </c>
      <c r="I14" s="115">
        <f t="shared" si="4"/>
        <v>1098631810</v>
      </c>
      <c r="J14"/>
      <c r="K14"/>
    </row>
    <row r="15" spans="1:24" ht="16.5" customHeight="1">
      <c r="D15" s="54" t="s">
        <v>86</v>
      </c>
      <c r="E15" s="53">
        <f t="shared" si="0"/>
        <v>2606126764.7999997</v>
      </c>
      <c r="F15" s="53">
        <f t="shared" si="1"/>
        <v>77794828.799999997</v>
      </c>
      <c r="G15" s="144">
        <f t="shared" si="2"/>
        <v>2.9850746268656719E-2</v>
      </c>
      <c r="H15" s="115">
        <f t="shared" si="3"/>
        <v>0</v>
      </c>
      <c r="I15" s="115">
        <f t="shared" si="4"/>
        <v>77794828.799999997</v>
      </c>
      <c r="J15"/>
      <c r="K15"/>
    </row>
    <row r="16" spans="1:24" ht="16.5" customHeight="1">
      <c r="D16" s="54" t="s">
        <v>67</v>
      </c>
      <c r="E16" s="53">
        <f t="shared" si="0"/>
        <v>12599635895.099998</v>
      </c>
      <c r="F16" s="53">
        <f t="shared" si="1"/>
        <v>5386165002</v>
      </c>
      <c r="G16" s="144">
        <f t="shared" si="2"/>
        <v>0.42748576600492727</v>
      </c>
      <c r="H16" s="115">
        <f t="shared" si="3"/>
        <v>3366557643.9000001</v>
      </c>
      <c r="I16" s="115">
        <f t="shared" si="4"/>
        <v>2019607358.0999999</v>
      </c>
      <c r="J16"/>
      <c r="K16"/>
    </row>
    <row r="17" spans="4:11" ht="16.5" customHeight="1">
      <c r="D17" s="54" t="s">
        <v>79</v>
      </c>
      <c r="E17" s="53">
        <f t="shared" si="0"/>
        <v>3424929480</v>
      </c>
      <c r="F17" s="53">
        <f t="shared" si="1"/>
        <v>72870840</v>
      </c>
      <c r="G17" s="144">
        <f t="shared" si="2"/>
        <v>2.1276595744680851E-2</v>
      </c>
      <c r="H17" s="115">
        <f t="shared" si="3"/>
        <v>0</v>
      </c>
      <c r="I17" s="115">
        <f t="shared" si="4"/>
        <v>64774080</v>
      </c>
      <c r="J17"/>
      <c r="K17"/>
    </row>
    <row r="18" spans="4:11" ht="16.5" customHeight="1">
      <c r="D18" s="54" t="s">
        <v>94</v>
      </c>
      <c r="E18" s="53">
        <f t="shared" si="0"/>
        <v>2761728000</v>
      </c>
      <c r="F18" s="53">
        <f t="shared" si="1"/>
        <v>762816000</v>
      </c>
      <c r="G18" s="144">
        <f t="shared" si="2"/>
        <v>0.27620967741935482</v>
      </c>
      <c r="H18" s="115">
        <f t="shared" si="3"/>
        <v>89088000</v>
      </c>
      <c r="I18" s="115">
        <f t="shared" si="4"/>
        <v>673728000</v>
      </c>
      <c r="J18"/>
      <c r="K18"/>
    </row>
    <row r="19" spans="4:11" ht="16.5" customHeight="1">
      <c r="D19" s="54" t="s">
        <v>92</v>
      </c>
      <c r="E19" s="53">
        <f t="shared" si="0"/>
        <v>3670400000</v>
      </c>
      <c r="F19" s="53">
        <f t="shared" si="1"/>
        <v>1013800000</v>
      </c>
      <c r="G19" s="144">
        <f t="shared" si="2"/>
        <v>0.27620967741935482</v>
      </c>
      <c r="H19" s="115">
        <f t="shared" si="3"/>
        <v>118400000</v>
      </c>
      <c r="I19" s="115">
        <f t="shared" si="4"/>
        <v>895400000</v>
      </c>
      <c r="J19"/>
      <c r="K19"/>
    </row>
    <row r="20" spans="4:11" ht="16.5" customHeight="1">
      <c r="D20" s="54" t="s">
        <v>65</v>
      </c>
      <c r="E20" s="53">
        <f t="shared" si="0"/>
        <v>14413972889.23077</v>
      </c>
      <c r="F20" s="53">
        <f t="shared" si="1"/>
        <v>8658487212.3076916</v>
      </c>
      <c r="G20" s="144">
        <f t="shared" si="2"/>
        <v>0.6007009503102908</v>
      </c>
      <c r="H20" s="115">
        <f t="shared" si="3"/>
        <v>7699666993.8461542</v>
      </c>
      <c r="I20" s="115">
        <f t="shared" si="4"/>
        <v>958820218.46153843</v>
      </c>
      <c r="J20"/>
      <c r="K20"/>
    </row>
    <row r="21" spans="4:11" ht="16.5" customHeight="1">
      <c r="D21" s="54" t="s">
        <v>84</v>
      </c>
      <c r="E21" s="53">
        <f t="shared" si="0"/>
        <v>4103561600</v>
      </c>
      <c r="F21" s="53">
        <f t="shared" si="1"/>
        <v>140351960</v>
      </c>
      <c r="G21" s="144">
        <f t="shared" si="2"/>
        <v>3.4202474260408323E-2</v>
      </c>
      <c r="H21" s="115">
        <f t="shared" si="3"/>
        <v>0</v>
      </c>
      <c r="I21" s="115">
        <f t="shared" si="4"/>
        <v>140351960</v>
      </c>
      <c r="J21"/>
      <c r="K21"/>
    </row>
    <row r="22" spans="4:11" ht="16.5" customHeight="1">
      <c r="D22" s="54" t="s">
        <v>75</v>
      </c>
      <c r="E22" s="53">
        <f t="shared" si="0"/>
        <v>4940964441</v>
      </c>
      <c r="F22" s="53">
        <f t="shared" si="1"/>
        <v>105126903</v>
      </c>
      <c r="G22" s="144">
        <f t="shared" si="2"/>
        <v>2.1276595744680851E-2</v>
      </c>
      <c r="H22" s="115">
        <f t="shared" si="3"/>
        <v>0</v>
      </c>
      <c r="I22" s="115">
        <f t="shared" si="4"/>
        <v>93446136</v>
      </c>
      <c r="J22"/>
      <c r="K22"/>
    </row>
    <row r="23" spans="4:11" ht="16.5" customHeight="1">
      <c r="D23" s="54" t="s">
        <v>52</v>
      </c>
      <c r="E23" s="53">
        <f t="shared" si="0"/>
        <v>240660296828.58002</v>
      </c>
      <c r="F23" s="53">
        <f t="shared" si="1"/>
        <v>121960990439.29393</v>
      </c>
      <c r="G23" s="144">
        <f t="shared" si="2"/>
        <v>0.50677653126209499</v>
      </c>
      <c r="H23" s="115">
        <f t="shared" si="3"/>
        <v>111248704130.78848</v>
      </c>
      <c r="I23" s="115">
        <f t="shared" si="4"/>
        <v>10681879498.905493</v>
      </c>
      <c r="J23"/>
      <c r="K23"/>
    </row>
    <row r="24" spans="4:11" ht="16.5" customHeight="1">
      <c r="D24" s="54" t="s">
        <v>80</v>
      </c>
      <c r="E24" s="53">
        <f t="shared" si="0"/>
        <v>3260091360</v>
      </c>
      <c r="F24" s="53">
        <f t="shared" si="1"/>
        <v>97316160</v>
      </c>
      <c r="G24" s="144">
        <f t="shared" si="2"/>
        <v>2.9850746268656716E-2</v>
      </c>
      <c r="H24" s="115">
        <f t="shared" si="3"/>
        <v>0</v>
      </c>
      <c r="I24" s="115">
        <f t="shared" si="4"/>
        <v>97316160</v>
      </c>
      <c r="J24"/>
      <c r="K24"/>
    </row>
    <row r="25" spans="4:11" ht="16.5" customHeight="1">
      <c r="D25" s="54" t="s">
        <v>59</v>
      </c>
      <c r="E25" s="53">
        <f t="shared" si="0"/>
        <v>72634845072.498871</v>
      </c>
      <c r="F25" s="53">
        <f t="shared" si="1"/>
        <v>40023655112.694199</v>
      </c>
      <c r="G25" s="144">
        <f t="shared" si="2"/>
        <v>0.5510255452840227</v>
      </c>
      <c r="H25" s="115">
        <f t="shared" si="3"/>
        <v>39061531315.066017</v>
      </c>
      <c r="I25" s="115">
        <f t="shared" si="4"/>
        <v>962123797.62818527</v>
      </c>
      <c r="J25"/>
      <c r="K25"/>
    </row>
    <row r="26" spans="4:11" ht="16.5" customHeight="1">
      <c r="D26" s="54" t="s">
        <v>62</v>
      </c>
      <c r="E26" s="53">
        <f t="shared" si="0"/>
        <v>55601026674.374992</v>
      </c>
      <c r="F26" s="53">
        <f t="shared" si="1"/>
        <v>29578425725.333332</v>
      </c>
      <c r="G26" s="144">
        <f t="shared" si="2"/>
        <v>0.53197625106022062</v>
      </c>
      <c r="H26" s="115">
        <f t="shared" si="3"/>
        <v>29021943863.791664</v>
      </c>
      <c r="I26" s="115">
        <f t="shared" si="4"/>
        <v>556481861.54166663</v>
      </c>
      <c r="J26"/>
      <c r="K26"/>
    </row>
    <row r="27" spans="4:11" ht="16.5" customHeight="1">
      <c r="D27" s="54" t="s">
        <v>91</v>
      </c>
      <c r="E27" s="53">
        <f t="shared" si="0"/>
        <v>7394505300</v>
      </c>
      <c r="F27" s="53">
        <f t="shared" si="1"/>
        <v>3034219500</v>
      </c>
      <c r="G27" s="144">
        <f t="shared" si="2"/>
        <v>0.41033434650455924</v>
      </c>
      <c r="H27" s="115">
        <f t="shared" si="3"/>
        <v>213519150</v>
      </c>
      <c r="I27" s="115">
        <f t="shared" si="4"/>
        <v>2584705500</v>
      </c>
      <c r="J27"/>
      <c r="K27"/>
    </row>
    <row r="28" spans="4:11" ht="16.5" customHeight="1">
      <c r="D28" s="54" t="s">
        <v>83</v>
      </c>
      <c r="E28" s="53">
        <f t="shared" si="0"/>
        <v>5521328672.5799999</v>
      </c>
      <c r="F28" s="53">
        <f t="shared" si="1"/>
        <v>976636678.13999999</v>
      </c>
      <c r="G28" s="144">
        <f t="shared" si="2"/>
        <v>0.17688435810571632</v>
      </c>
      <c r="H28" s="115">
        <f t="shared" si="3"/>
        <v>63765900</v>
      </c>
      <c r="I28" s="115">
        <f t="shared" si="4"/>
        <v>834560491.67999995</v>
      </c>
      <c r="J28"/>
      <c r="K28"/>
    </row>
    <row r="29" spans="4:11" ht="16.5" customHeight="1">
      <c r="D29" s="54" t="s">
        <v>85</v>
      </c>
      <c r="E29" s="53">
        <f t="shared" si="0"/>
        <v>2992471920</v>
      </c>
      <c r="F29" s="53">
        <f t="shared" si="1"/>
        <v>89327520</v>
      </c>
      <c r="G29" s="144">
        <f t="shared" si="2"/>
        <v>2.9850746268656716E-2</v>
      </c>
      <c r="H29" s="115">
        <f t="shared" si="3"/>
        <v>0</v>
      </c>
      <c r="I29" s="115">
        <f t="shared" si="4"/>
        <v>89327520</v>
      </c>
      <c r="J29"/>
      <c r="K29"/>
    </row>
    <row r="30" spans="4:11" ht="16.5" customHeight="1">
      <c r="D30" s="54" t="s">
        <v>68</v>
      </c>
      <c r="E30" s="53">
        <f t="shared" si="0"/>
        <v>4247481874.9999995</v>
      </c>
      <c r="F30" s="53">
        <f t="shared" si="1"/>
        <v>2711125624.9999995</v>
      </c>
      <c r="G30" s="144">
        <f t="shared" si="2"/>
        <v>0.63829009864815489</v>
      </c>
      <c r="H30" s="115">
        <f t="shared" si="3"/>
        <v>2650602499.9999995</v>
      </c>
      <c r="I30" s="115">
        <f t="shared" si="4"/>
        <v>60523125</v>
      </c>
      <c r="J30"/>
      <c r="K30"/>
    </row>
    <row r="31" spans="4:11" ht="16.5" customHeight="1">
      <c r="D31" s="54" t="s">
        <v>70</v>
      </c>
      <c r="E31" s="53">
        <f t="shared" si="0"/>
        <v>10431665973</v>
      </c>
      <c r="F31" s="53">
        <f t="shared" si="1"/>
        <v>3794616108</v>
      </c>
      <c r="G31" s="144">
        <f t="shared" si="2"/>
        <v>0.3637593571172143</v>
      </c>
      <c r="H31" s="115">
        <f t="shared" si="3"/>
        <v>1749179661</v>
      </c>
      <c r="I31" s="115">
        <f t="shared" si="4"/>
        <v>2045436447</v>
      </c>
      <c r="J31"/>
      <c r="K31"/>
    </row>
    <row r="32" spans="4:11" ht="16.5" customHeight="1">
      <c r="D32" s="54" t="s">
        <v>61</v>
      </c>
      <c r="E32" s="53">
        <f t="shared" si="0"/>
        <v>57294428488.176216</v>
      </c>
      <c r="F32" s="53">
        <f t="shared" si="1"/>
        <v>28248323212.512768</v>
      </c>
      <c r="G32" s="144">
        <f t="shared" si="2"/>
        <v>0.49303787397656545</v>
      </c>
      <c r="H32" s="115">
        <f t="shared" si="3"/>
        <v>23196672147.166866</v>
      </c>
      <c r="I32" s="115">
        <f t="shared" si="4"/>
        <v>5049164422.8297749</v>
      </c>
      <c r="J32"/>
      <c r="K32"/>
    </row>
    <row r="33" spans="1:24" ht="16.5" customHeight="1">
      <c r="D33" s="54" t="s">
        <v>66</v>
      </c>
      <c r="E33" s="53">
        <f t="shared" si="0"/>
        <v>10988425336.776749</v>
      </c>
      <c r="F33" s="53">
        <f t="shared" si="1"/>
        <v>4956300676.1879997</v>
      </c>
      <c r="G33" s="144">
        <f t="shared" si="2"/>
        <v>0.45104739981259578</v>
      </c>
      <c r="H33" s="115">
        <f t="shared" si="3"/>
        <v>3326161572.3547497</v>
      </c>
      <c r="I33" s="115">
        <f t="shared" si="4"/>
        <v>1630139103.83325</v>
      </c>
      <c r="J33"/>
      <c r="K33"/>
    </row>
    <row r="34" spans="1:24" ht="16.5" customHeight="1">
      <c r="D34" s="54" t="s">
        <v>76</v>
      </c>
      <c r="E34" s="53">
        <f t="shared" si="0"/>
        <v>4079695410</v>
      </c>
      <c r="F34" s="53">
        <f t="shared" si="1"/>
        <v>86802030</v>
      </c>
      <c r="G34" s="144">
        <f t="shared" si="2"/>
        <v>2.1276595744680851E-2</v>
      </c>
      <c r="H34" s="115">
        <f t="shared" si="3"/>
        <v>0</v>
      </c>
      <c r="I34" s="115">
        <f t="shared" si="4"/>
        <v>77157360</v>
      </c>
      <c r="J34"/>
      <c r="K34"/>
    </row>
    <row r="35" spans="1:24" ht="16.5" customHeight="1">
      <c r="D35" s="54" t="s">
        <v>74</v>
      </c>
      <c r="E35" s="53">
        <f t="shared" si="0"/>
        <v>8099765163</v>
      </c>
      <c r="F35" s="53">
        <f t="shared" si="1"/>
        <v>1005461829</v>
      </c>
      <c r="G35" s="144">
        <f t="shared" si="2"/>
        <v>0.12413468894048725</v>
      </c>
      <c r="H35" s="115">
        <f t="shared" si="3"/>
        <v>61833600</v>
      </c>
      <c r="I35" s="115">
        <f t="shared" si="4"/>
        <v>861199848</v>
      </c>
      <c r="J35"/>
      <c r="K35"/>
    </row>
    <row r="36" spans="1:24" ht="16.5" customHeight="1">
      <c r="D36" s="54" t="s">
        <v>69</v>
      </c>
      <c r="E36" s="53">
        <f t="shared" si="0"/>
        <v>5730107565.6000004</v>
      </c>
      <c r="F36" s="53">
        <f t="shared" si="1"/>
        <v>2538151977.6000004</v>
      </c>
      <c r="G36" s="144">
        <f t="shared" si="2"/>
        <v>0.44295014509631286</v>
      </c>
      <c r="H36" s="115">
        <f t="shared" si="3"/>
        <v>1662716839.2</v>
      </c>
      <c r="I36" s="115">
        <f t="shared" si="4"/>
        <v>875435138.39999998</v>
      </c>
      <c r="J36"/>
      <c r="K36"/>
    </row>
    <row r="37" spans="1:24" ht="16.5" customHeight="1">
      <c r="D37" s="54" t="s">
        <v>87</v>
      </c>
      <c r="E37" s="53">
        <f t="shared" si="0"/>
        <v>24213722523.70393</v>
      </c>
      <c r="F37" s="53">
        <f t="shared" si="1"/>
        <v>9768440148.8097649</v>
      </c>
      <c r="G37" s="144">
        <f t="shared" si="2"/>
        <v>0.40342579044783339</v>
      </c>
      <c r="H37" s="115">
        <f t="shared" si="3"/>
        <v>694876520.05911684</v>
      </c>
      <c r="I37" s="115">
        <f t="shared" si="4"/>
        <v>8836536726.8735943</v>
      </c>
      <c r="J37"/>
      <c r="K37"/>
    </row>
    <row r="38" spans="1:24" ht="16.5" customHeight="1">
      <c r="D38" s="54" t="s">
        <v>93</v>
      </c>
      <c r="E38" s="53">
        <f t="shared" si="0"/>
        <v>4712184750</v>
      </c>
      <c r="F38" s="53">
        <f t="shared" si="1"/>
        <v>1933571249.9999998</v>
      </c>
      <c r="G38" s="144">
        <f t="shared" si="2"/>
        <v>0.41033434650455924</v>
      </c>
      <c r="H38" s="115">
        <f t="shared" si="3"/>
        <v>136066125</v>
      </c>
      <c r="I38" s="115">
        <f t="shared" si="4"/>
        <v>1647116249.9999998</v>
      </c>
      <c r="J38"/>
      <c r="K38"/>
    </row>
    <row r="39" spans="1:24" ht="16.5" customHeight="1">
      <c r="D39" s="6" t="s">
        <v>182</v>
      </c>
      <c r="E39" s="145">
        <f>SUM(E9:E38)</f>
        <v>669672395349.12634</v>
      </c>
      <c r="F39" s="145">
        <f>SUM(F9:F38)</f>
        <v>310396182781.37012</v>
      </c>
      <c r="G39" s="146">
        <f t="shared" si="2"/>
        <v>0.4635045209225751</v>
      </c>
      <c r="H39" s="145">
        <f>SUM(H9:H38)</f>
        <v>260718114482.53885</v>
      </c>
      <c r="I39" s="145">
        <f>SUM(I9:I38)</f>
        <v>48742751170.978119</v>
      </c>
      <c r="J39"/>
      <c r="K39"/>
    </row>
    <row r="40" spans="1:24">
      <c r="H40"/>
      <c r="I40"/>
      <c r="J40"/>
      <c r="K40"/>
    </row>
    <row r="41" spans="1:24" ht="14.25">
      <c r="A41" s="2" t="s">
        <v>247</v>
      </c>
      <c r="H41" s="180" t="s">
        <v>248</v>
      </c>
      <c r="I41"/>
      <c r="J41" s="179" t="s">
        <v>249</v>
      </c>
      <c r="K41" s="178" t="s">
        <v>250</v>
      </c>
      <c r="L41" s="161" t="s">
        <v>251</v>
      </c>
      <c r="M41" s="160" t="s">
        <v>252</v>
      </c>
      <c r="N41" s="159"/>
      <c r="O41" s="176"/>
      <c r="P41" s="177"/>
      <c r="Q41" s="177"/>
      <c r="R41" s="177"/>
      <c r="S41" s="107"/>
      <c r="T41" s="107"/>
      <c r="U41" s="107"/>
      <c r="V41" s="176"/>
      <c r="W41" s="177"/>
      <c r="X41" s="177"/>
    </row>
    <row r="42" spans="1:24">
      <c r="B42" s="19"/>
      <c r="C42" s="20"/>
      <c r="D42" s="20"/>
      <c r="E42" s="20"/>
      <c r="F42" s="20"/>
      <c r="G42" s="20"/>
      <c r="H42" s="21"/>
      <c r="I42" s="21"/>
      <c r="J42" s="22"/>
      <c r="K42" s="21"/>
      <c r="L42" s="20"/>
      <c r="M42" s="20"/>
      <c r="N42" s="20" t="str">
        <f>RIGHT(N43,3)</f>
        <v>N2O</v>
      </c>
      <c r="O42" s="20" t="str">
        <f t="shared" ref="O42:X42" si="5">RIGHT(O43,3)</f>
        <v>N2O</v>
      </c>
      <c r="P42" s="20" t="str">
        <f t="shared" si="5"/>
        <v>CO2</v>
      </c>
      <c r="Q42" s="20" t="str">
        <f t="shared" si="5"/>
        <v>CO2</v>
      </c>
      <c r="R42" s="20" t="str">
        <f t="shared" si="5"/>
        <v>CO2</v>
      </c>
      <c r="S42" s="20" t="str">
        <f t="shared" si="5"/>
        <v>CH4</v>
      </c>
      <c r="T42" s="20" t="str">
        <f t="shared" si="5"/>
        <v>CH4</v>
      </c>
      <c r="U42" s="20" t="str">
        <f t="shared" si="5"/>
        <v>CH4</v>
      </c>
      <c r="V42" s="20" t="str">
        <f t="shared" si="5"/>
        <v>N2O</v>
      </c>
      <c r="W42" s="20" t="str">
        <f t="shared" si="5"/>
        <v>CO2</v>
      </c>
      <c r="X42" s="20" t="str">
        <f t="shared" si="5"/>
        <v>CO2</v>
      </c>
    </row>
    <row r="43" spans="1:24" ht="38.25">
      <c r="A43" s="2"/>
      <c r="B43" s="397" t="s">
        <v>43</v>
      </c>
      <c r="C43" s="397" t="s">
        <v>44</v>
      </c>
      <c r="D43" s="397" t="s">
        <v>45</v>
      </c>
      <c r="E43" s="397" t="s">
        <v>55</v>
      </c>
      <c r="F43" s="23" t="s">
        <v>95</v>
      </c>
      <c r="G43" s="56" t="s">
        <v>97</v>
      </c>
      <c r="H43" s="55" t="s">
        <v>253</v>
      </c>
      <c r="I43" s="60" t="s">
        <v>99</v>
      </c>
      <c r="J43" s="58" t="s">
        <v>254</v>
      </c>
      <c r="K43" s="24" t="s">
        <v>255</v>
      </c>
      <c r="L43" s="24" t="s">
        <v>256</v>
      </c>
      <c r="M43" s="65" t="s">
        <v>257</v>
      </c>
      <c r="N43" s="62" t="s">
        <v>258</v>
      </c>
      <c r="O43" s="25" t="s">
        <v>259</v>
      </c>
      <c r="P43" s="25" t="s">
        <v>260</v>
      </c>
      <c r="Q43" s="25" t="s">
        <v>261</v>
      </c>
      <c r="R43" s="25" t="s">
        <v>262</v>
      </c>
      <c r="S43" s="25" t="s">
        <v>263</v>
      </c>
      <c r="T43" s="25" t="s">
        <v>264</v>
      </c>
      <c r="U43" s="25" t="s">
        <v>265</v>
      </c>
      <c r="V43" s="25" t="s">
        <v>266</v>
      </c>
      <c r="W43" s="25" t="s">
        <v>267</v>
      </c>
      <c r="X43" s="25" t="s">
        <v>268</v>
      </c>
    </row>
    <row r="44" spans="1:24" ht="14.25">
      <c r="A44" s="52"/>
      <c r="B44" s="398"/>
      <c r="C44" s="398"/>
      <c r="D44" s="398"/>
      <c r="E44" s="398"/>
      <c r="F44" s="23" t="s">
        <v>96</v>
      </c>
      <c r="G44" s="56" t="s">
        <v>96</v>
      </c>
      <c r="H44" s="55" t="s">
        <v>269</v>
      </c>
      <c r="I44" s="61" t="s">
        <v>100</v>
      </c>
      <c r="J44" s="58" t="s">
        <v>237</v>
      </c>
      <c r="K44" s="24" t="s">
        <v>237</v>
      </c>
      <c r="L44" s="24" t="s">
        <v>237</v>
      </c>
      <c r="M44" s="65" t="s">
        <v>237</v>
      </c>
      <c r="N44" s="63" t="s">
        <v>237</v>
      </c>
      <c r="O44" s="26" t="s">
        <v>237</v>
      </c>
      <c r="P44" s="26" t="s">
        <v>237</v>
      </c>
      <c r="Q44" s="26" t="s">
        <v>237</v>
      </c>
      <c r="R44" s="26" t="s">
        <v>237</v>
      </c>
      <c r="S44" s="26" t="s">
        <v>237</v>
      </c>
      <c r="T44" s="26" t="s">
        <v>237</v>
      </c>
      <c r="U44" s="26" t="s">
        <v>237</v>
      </c>
      <c r="V44" s="26" t="s">
        <v>237</v>
      </c>
      <c r="W44" s="26" t="s">
        <v>237</v>
      </c>
      <c r="X44" s="26" t="s">
        <v>237</v>
      </c>
    </row>
    <row r="45" spans="1:24" s="31" customFormat="1" ht="18" customHeight="1">
      <c r="A45" s="52"/>
      <c r="B45" s="27" t="s">
        <v>52</v>
      </c>
      <c r="C45" s="27" t="s">
        <v>53</v>
      </c>
      <c r="D45" s="27" t="s">
        <v>54</v>
      </c>
      <c r="E45" s="28">
        <v>9218836.9000000004</v>
      </c>
      <c r="F45" s="29">
        <f t="shared" ref="F45:F75" si="6">INDEX(Slaughter_mass,MATCH($C45,INDEX(Slaughter_mass,,1),0),MATCH($D45,INDEX(Slaughter_mass,1,),0))*E45</f>
        <v>4143867186.5500002</v>
      </c>
      <c r="G45" s="57">
        <f t="shared" ref="G45" si="7">INDEX(Dressing_perc,MATCH($C45,INDEX(Dressing_perc,,1),0),MATCH($D45,INDEX(Dressing_perc,1,),0))*F45/100</f>
        <v>2244594726.0479164</v>
      </c>
      <c r="H45" s="143">
        <f>K45/INDEX('Tab 9.1-9.5. Supplementary data'!$G$31:$G$34,MATCH("CH4",'Tab 9.1-9.5. Supplementary data'!$C$31:$C$34,0))</f>
        <v>2607055207.7356539</v>
      </c>
      <c r="I45" s="139">
        <f>K45/J45</f>
        <v>0.53197625106022051</v>
      </c>
      <c r="J45" s="59">
        <f t="shared" ref="J45" si="8">SUM(N45:X45)</f>
        <v>132318859100.52467</v>
      </c>
      <c r="K45" s="30">
        <f t="shared" ref="K45:M64" si="9">SUMIF($N$42:$X$42,RIGHT(K$43,3),$N45:$X45)</f>
        <v>70390490608.862656</v>
      </c>
      <c r="L45" s="30">
        <f t="shared" si="9"/>
        <v>51782800329.925438</v>
      </c>
      <c r="M45" s="104">
        <f t="shared" si="9"/>
        <v>10145568161.736582</v>
      </c>
      <c r="N45" s="159">
        <f t="shared" ref="N45:X59" si="10">$G45*INDEX(GLEAM_GWP100_AR6,MATCH($C45&amp;$D45,GLEAM_row_index,0),MATCH(N$43,GLEAM_column_index,0))</f>
        <v>4242284032.2305617</v>
      </c>
      <c r="O45" s="176">
        <f t="shared" si="10"/>
        <v>4242284032.2305617</v>
      </c>
      <c r="P45" s="177">
        <f t="shared" si="10"/>
        <v>3434229930.853312</v>
      </c>
      <c r="Q45" s="177">
        <f t="shared" si="10"/>
        <v>920283837.67964566</v>
      </c>
      <c r="R45" s="177">
        <f t="shared" si="10"/>
        <v>44442975575.748749</v>
      </c>
      <c r="S45" s="107">
        <f t="shared" si="10"/>
        <v>0</v>
      </c>
      <c r="T45" s="107">
        <f t="shared" si="10"/>
        <v>69066179720.494385</v>
      </c>
      <c r="U45" s="107">
        <f t="shared" si="10"/>
        <v>1324310888.3682706</v>
      </c>
      <c r="V45" s="176">
        <f t="shared" si="10"/>
        <v>1661000097.2754581</v>
      </c>
      <c r="W45" s="177">
        <f t="shared" si="10"/>
        <v>493810839.73054159</v>
      </c>
      <c r="X45" s="177">
        <f t="shared" si="10"/>
        <v>2491500145.9131875</v>
      </c>
    </row>
    <row r="46" spans="1:24" s="31" customFormat="1" ht="18" customHeight="1">
      <c r="A46" s="52"/>
      <c r="B46" s="27" t="s">
        <v>52</v>
      </c>
      <c r="C46" s="27" t="s">
        <v>53</v>
      </c>
      <c r="D46" s="27" t="s">
        <v>57</v>
      </c>
      <c r="E46" s="28">
        <v>8958582.3599999994</v>
      </c>
      <c r="F46" s="29">
        <f t="shared" si="6"/>
        <v>5358725348.3399992</v>
      </c>
      <c r="G46" s="57">
        <f t="shared" ref="G46:G107" si="11">INDEX(Dressing_perc,MATCH($C46,INDEX(Dressing_perc,,1),0),MATCH($D46,INDEX(Dressing_perc,1,),0))*F46/100</f>
        <v>3170579164.4344997</v>
      </c>
      <c r="H46" s="143">
        <f>K46/INDEX('Tab 9.1-9.5. Supplementary data'!$G$31:$G$34,MATCH("CH4",'Tab 9.1-9.5. Supplementary data'!$C$31:$C$34,0))</f>
        <v>1243571605.6059759</v>
      </c>
      <c r="I46" s="139">
        <f t="shared" ref="I46:I107" si="12">K46/J46</f>
        <v>0.6082711085582998</v>
      </c>
      <c r="J46" s="59">
        <f t="shared" ref="J46:J107" si="13">SUM(N46:X46)</f>
        <v>55199783252.804642</v>
      </c>
      <c r="K46" s="30">
        <f t="shared" si="9"/>
        <v>33576433351.361351</v>
      </c>
      <c r="L46" s="30">
        <f t="shared" si="9"/>
        <v>10653145992.499918</v>
      </c>
      <c r="M46" s="104">
        <f t="shared" si="9"/>
        <v>10970203908.943369</v>
      </c>
      <c r="N46" s="159">
        <f t="shared" si="10"/>
        <v>2362081477.5037022</v>
      </c>
      <c r="O46" s="176">
        <f t="shared" si="10"/>
        <v>2362081477.5037022</v>
      </c>
      <c r="P46" s="177">
        <f t="shared" si="10"/>
        <v>3677871830.7440195</v>
      </c>
      <c r="Q46" s="177">
        <f t="shared" si="10"/>
        <v>0</v>
      </c>
      <c r="R46" s="177">
        <f t="shared" si="10"/>
        <v>0</v>
      </c>
      <c r="S46" s="107">
        <f t="shared" si="10"/>
        <v>0</v>
      </c>
      <c r="T46" s="107">
        <f t="shared" si="10"/>
        <v>32308201685.587551</v>
      </c>
      <c r="U46" s="107">
        <f t="shared" si="10"/>
        <v>1268231665.7737999</v>
      </c>
      <c r="V46" s="176">
        <f t="shared" si="10"/>
        <v>6246040953.9359646</v>
      </c>
      <c r="W46" s="177">
        <f t="shared" si="10"/>
        <v>2251111206.7484946</v>
      </c>
      <c r="X46" s="177">
        <f t="shared" si="10"/>
        <v>4724162955.0074043</v>
      </c>
    </row>
    <row r="47" spans="1:24" s="31" customFormat="1" ht="18" customHeight="1">
      <c r="A47" s="52"/>
      <c r="B47" s="27" t="s">
        <v>52</v>
      </c>
      <c r="C47" s="27" t="s">
        <v>53</v>
      </c>
      <c r="D47" s="27" t="s">
        <v>58</v>
      </c>
      <c r="E47" s="28">
        <v>2637722.3600000003</v>
      </c>
      <c r="F47" s="29">
        <f t="shared" si="6"/>
        <v>1007609941.5200001</v>
      </c>
      <c r="G47" s="57">
        <f t="shared" si="11"/>
        <v>545788718.32333338</v>
      </c>
      <c r="H47" s="143">
        <f>K47/INDEX('Tab 9.1-9.5. Supplementary data'!$G$31:$G$34,MATCH("CH4",'Tab 9.1-9.5. Supplementary data'!$C$31:$C$34,0))</f>
        <v>353145515.15217161</v>
      </c>
      <c r="I47" s="139">
        <f t="shared" si="12"/>
        <v>0.63829009864815489</v>
      </c>
      <c r="J47" s="59">
        <f t="shared" si="13"/>
        <v>14938237220.509634</v>
      </c>
      <c r="K47" s="30">
        <f t="shared" si="9"/>
        <v>9534928909.108633</v>
      </c>
      <c r="L47" s="30">
        <f t="shared" si="9"/>
        <v>3372974279.2382007</v>
      </c>
      <c r="M47" s="104">
        <f t="shared" si="9"/>
        <v>2030334032.1628003</v>
      </c>
      <c r="N47" s="159">
        <f t="shared" si="10"/>
        <v>652217518.3963834</v>
      </c>
      <c r="O47" s="176">
        <f t="shared" si="10"/>
        <v>652217518.3963834</v>
      </c>
      <c r="P47" s="177">
        <f t="shared" si="10"/>
        <v>742272656.91973341</v>
      </c>
      <c r="Q47" s="177">
        <f t="shared" si="10"/>
        <v>5457887.1832333338</v>
      </c>
      <c r="R47" s="177">
        <f t="shared" si="10"/>
        <v>1326266585.5257001</v>
      </c>
      <c r="S47" s="107">
        <f t="shared" si="10"/>
        <v>0</v>
      </c>
      <c r="T47" s="107">
        <f t="shared" si="10"/>
        <v>9322071308.962534</v>
      </c>
      <c r="U47" s="107">
        <f t="shared" si="10"/>
        <v>212857600.14610001</v>
      </c>
      <c r="V47" s="176">
        <f t="shared" si="10"/>
        <v>725898995.37003338</v>
      </c>
      <c r="W47" s="177">
        <f t="shared" si="10"/>
        <v>485751959.30776668</v>
      </c>
      <c r="X47" s="177">
        <f t="shared" si="10"/>
        <v>813225190.30176675</v>
      </c>
    </row>
    <row r="48" spans="1:24" s="31" customFormat="1" ht="18" customHeight="1">
      <c r="A48" s="316"/>
      <c r="B48" s="27" t="s">
        <v>59</v>
      </c>
      <c r="C48" s="27" t="s">
        <v>53</v>
      </c>
      <c r="D48" s="27" t="s">
        <v>54</v>
      </c>
      <c r="E48" s="28">
        <f>'Tab 6.1-6.2. Processing data'!I9</f>
        <v>3797046.9333333336</v>
      </c>
      <c r="F48" s="29">
        <f t="shared" si="6"/>
        <v>1706772596.5333335</v>
      </c>
      <c r="G48" s="57">
        <f t="shared" si="11"/>
        <v>924501823.1222223</v>
      </c>
      <c r="H48" s="143">
        <f>K48/INDEX('Tab 9.1-9.5. Supplementary data'!$G$31:$G$34,MATCH("CH4",'Tab 9.1-9.5. Supplementary data'!$C$31:$C$34,0))</f>
        <v>1073791747.1523294</v>
      </c>
      <c r="I48" s="139">
        <f t="shared" si="12"/>
        <v>0.53197625106022051</v>
      </c>
      <c r="J48" s="59">
        <f t="shared" si="13"/>
        <v>54499382473.055008</v>
      </c>
      <c r="K48" s="30">
        <f t="shared" si="9"/>
        <v>28992377173.112892</v>
      </c>
      <c r="L48" s="30">
        <f t="shared" si="9"/>
        <v>21328257059.429672</v>
      </c>
      <c r="M48" s="104">
        <f t="shared" si="9"/>
        <v>4178748240.5124445</v>
      </c>
      <c r="N48" s="159">
        <f t="shared" si="10"/>
        <v>1747308445.701</v>
      </c>
      <c r="O48" s="176">
        <f t="shared" si="10"/>
        <v>1747308445.701</v>
      </c>
      <c r="P48" s="177">
        <f t="shared" si="10"/>
        <v>1414487789.3770001</v>
      </c>
      <c r="Q48" s="177">
        <f t="shared" si="10"/>
        <v>379045747.48011112</v>
      </c>
      <c r="R48" s="177">
        <f t="shared" si="10"/>
        <v>18305136097.820004</v>
      </c>
      <c r="S48" s="107">
        <f t="shared" si="10"/>
        <v>0</v>
      </c>
      <c r="T48" s="107">
        <f t="shared" si="10"/>
        <v>28446921097.470779</v>
      </c>
      <c r="U48" s="107">
        <f t="shared" si="10"/>
        <v>545456075.64211118</v>
      </c>
      <c r="V48" s="176">
        <f t="shared" si="10"/>
        <v>684131349.11044455</v>
      </c>
      <c r="W48" s="177">
        <f t="shared" si="10"/>
        <v>203390401.08688891</v>
      </c>
      <c r="X48" s="177">
        <f t="shared" si="10"/>
        <v>1026197023.6656668</v>
      </c>
    </row>
    <row r="49" spans="1:24" s="31" customFormat="1" ht="18" customHeight="1">
      <c r="A49" s="52"/>
      <c r="B49" s="27" t="s">
        <v>59</v>
      </c>
      <c r="C49" s="27" t="s">
        <v>53</v>
      </c>
      <c r="D49" s="27" t="s">
        <v>57</v>
      </c>
      <c r="E49" s="28">
        <f>'Tab 6.1-6.2. Processing data'!I10</f>
        <v>2943273.0666666664</v>
      </c>
      <c r="F49" s="29">
        <f t="shared" si="6"/>
        <v>1760567839.3777776</v>
      </c>
      <c r="G49" s="57">
        <f t="shared" si="11"/>
        <v>1041669304.965185</v>
      </c>
      <c r="H49" s="143">
        <f>K49/INDEX('Tab 9.1-9.5. Supplementary data'!$G$31:$G$34,MATCH("CH4",'Tab 9.1-9.5. Supplementary data'!$C$31:$C$34,0))</f>
        <v>408565849.61412263</v>
      </c>
      <c r="I49" s="139">
        <f t="shared" si="12"/>
        <v>0.60827110855829991</v>
      </c>
      <c r="J49" s="59">
        <f t="shared" si="13"/>
        <v>18135462599.443871</v>
      </c>
      <c r="K49" s="30">
        <f t="shared" si="9"/>
        <v>11031277939.58131</v>
      </c>
      <c r="L49" s="30">
        <f t="shared" si="9"/>
        <v>3500008864.6830215</v>
      </c>
      <c r="M49" s="104">
        <f t="shared" si="9"/>
        <v>3604175795.1795402</v>
      </c>
      <c r="N49" s="159">
        <f t="shared" si="10"/>
        <v>776043632.19906282</v>
      </c>
      <c r="O49" s="176">
        <f t="shared" si="10"/>
        <v>776043632.19906282</v>
      </c>
      <c r="P49" s="177">
        <f t="shared" si="10"/>
        <v>1208336393.7596145</v>
      </c>
      <c r="Q49" s="177">
        <f t="shared" si="10"/>
        <v>0</v>
      </c>
      <c r="R49" s="177">
        <f t="shared" si="10"/>
        <v>0</v>
      </c>
      <c r="S49" s="107">
        <f t="shared" si="10"/>
        <v>0</v>
      </c>
      <c r="T49" s="107">
        <f t="shared" si="10"/>
        <v>10614610217.595236</v>
      </c>
      <c r="U49" s="107">
        <f t="shared" si="10"/>
        <v>416667721.98607403</v>
      </c>
      <c r="V49" s="176">
        <f t="shared" si="10"/>
        <v>2052088530.7814145</v>
      </c>
      <c r="W49" s="177">
        <f t="shared" si="10"/>
        <v>739585206.52528131</v>
      </c>
      <c r="X49" s="177">
        <f t="shared" si="10"/>
        <v>1552087264.3981256</v>
      </c>
    </row>
    <row r="50" spans="1:24" s="31" customFormat="1" ht="18" customHeight="1">
      <c r="A50" s="52"/>
      <c r="B50" s="27" t="s">
        <v>60</v>
      </c>
      <c r="C50" s="27" t="s">
        <v>53</v>
      </c>
      <c r="D50" s="27" t="s">
        <v>57</v>
      </c>
      <c r="E50" s="28">
        <v>7000000</v>
      </c>
      <c r="F50" s="29">
        <f t="shared" si="6"/>
        <v>4187166666.6666665</v>
      </c>
      <c r="G50" s="57">
        <f t="shared" si="11"/>
        <v>2477406944.4444442</v>
      </c>
      <c r="H50" s="143">
        <f>K50/INDEX('Tab 9.1-9.5. Supplementary data'!$G$31:$G$34,MATCH("CH4",'Tab 9.1-9.5. Supplementary data'!$C$31:$C$34,0))</f>
        <v>971694057.09876537</v>
      </c>
      <c r="I50" s="139">
        <f t="shared" si="12"/>
        <v>0.6082711085582998</v>
      </c>
      <c r="J50" s="59">
        <f t="shared" si="13"/>
        <v>43131654902.777779</v>
      </c>
      <c r="K50" s="30">
        <f t="shared" si="9"/>
        <v>26235739541.666664</v>
      </c>
      <c r="L50" s="30">
        <f t="shared" si="9"/>
        <v>8324087333.3333321</v>
      </c>
      <c r="M50" s="104">
        <f t="shared" si="9"/>
        <v>8571828027.7777767</v>
      </c>
      <c r="N50" s="159">
        <f t="shared" si="10"/>
        <v>1845668173.6111109</v>
      </c>
      <c r="O50" s="176">
        <f t="shared" si="10"/>
        <v>1845668173.6111109</v>
      </c>
      <c r="P50" s="177">
        <f t="shared" si="10"/>
        <v>2873792055.5555549</v>
      </c>
      <c r="Q50" s="177">
        <f t="shared" si="10"/>
        <v>0</v>
      </c>
      <c r="R50" s="177">
        <f t="shared" si="10"/>
        <v>0</v>
      </c>
      <c r="S50" s="107">
        <f t="shared" si="10"/>
        <v>0</v>
      </c>
      <c r="T50" s="107">
        <f t="shared" si="10"/>
        <v>25244776763.888885</v>
      </c>
      <c r="U50" s="107">
        <f t="shared" si="10"/>
        <v>990962777.77777767</v>
      </c>
      <c r="V50" s="176">
        <f t="shared" si="10"/>
        <v>4880491680.5555553</v>
      </c>
      <c r="W50" s="177">
        <f t="shared" si="10"/>
        <v>1758958930.5555553</v>
      </c>
      <c r="X50" s="177">
        <f t="shared" si="10"/>
        <v>3691336347.2222219</v>
      </c>
    </row>
    <row r="51" spans="1:24" s="31" customFormat="1" ht="18" customHeight="1">
      <c r="A51" s="52"/>
      <c r="B51" s="27" t="s">
        <v>60</v>
      </c>
      <c r="C51" s="27" t="s">
        <v>53</v>
      </c>
      <c r="D51" s="27" t="s">
        <v>58</v>
      </c>
      <c r="E51" s="28">
        <v>750000</v>
      </c>
      <c r="F51" s="29">
        <f t="shared" si="6"/>
        <v>286500000</v>
      </c>
      <c r="G51" s="57">
        <f t="shared" si="11"/>
        <v>155187500</v>
      </c>
      <c r="H51" s="143">
        <f>K51/INDEX('Tab 9.1-9.5. Supplementary data'!$G$31:$G$34,MATCH("CH4",'Tab 9.1-9.5. Supplementary data'!$C$31:$C$34,0))</f>
        <v>100412060.18518516</v>
      </c>
      <c r="I51" s="139">
        <f t="shared" si="12"/>
        <v>0.63829009864815489</v>
      </c>
      <c r="J51" s="59">
        <f t="shared" si="13"/>
        <v>4247481874.9999995</v>
      </c>
      <c r="K51" s="30">
        <f t="shared" si="9"/>
        <v>2711125624.9999995</v>
      </c>
      <c r="L51" s="30">
        <f t="shared" si="9"/>
        <v>959058750</v>
      </c>
      <c r="M51" s="104">
        <f t="shared" si="9"/>
        <v>577297500</v>
      </c>
      <c r="N51" s="159">
        <f t="shared" si="10"/>
        <v>185449062.5</v>
      </c>
      <c r="O51" s="176">
        <f t="shared" si="10"/>
        <v>185449062.5</v>
      </c>
      <c r="P51" s="177">
        <f t="shared" si="10"/>
        <v>211055000.00000003</v>
      </c>
      <c r="Q51" s="177">
        <f t="shared" si="10"/>
        <v>1551875</v>
      </c>
      <c r="R51" s="177">
        <f t="shared" si="10"/>
        <v>377105625</v>
      </c>
      <c r="S51" s="107">
        <f t="shared" si="10"/>
        <v>0</v>
      </c>
      <c r="T51" s="107">
        <f t="shared" si="10"/>
        <v>2650602499.9999995</v>
      </c>
      <c r="U51" s="107">
        <f t="shared" si="10"/>
        <v>60523125</v>
      </c>
      <c r="V51" s="176">
        <f t="shared" si="10"/>
        <v>206399375</v>
      </c>
      <c r="W51" s="177">
        <f t="shared" si="10"/>
        <v>138116874.99999997</v>
      </c>
      <c r="X51" s="177">
        <f t="shared" si="10"/>
        <v>231229375</v>
      </c>
    </row>
    <row r="52" spans="1:24" s="31" customFormat="1" ht="18" customHeight="1">
      <c r="A52" s="52"/>
      <c r="B52" s="27" t="s">
        <v>61</v>
      </c>
      <c r="C52" s="27" t="s">
        <v>53</v>
      </c>
      <c r="D52" s="27" t="s">
        <v>57</v>
      </c>
      <c r="E52" s="28">
        <v>5912585.7142857146</v>
      </c>
      <c r="F52" s="29">
        <f t="shared" si="6"/>
        <v>3536711688.0952382</v>
      </c>
      <c r="G52" s="57">
        <f t="shared" si="11"/>
        <v>2092554415.4563491</v>
      </c>
      <c r="H52" s="143">
        <f>K52/INDEX('Tab 9.1-9.5. Supplementary data'!$G$31:$G$34,MATCH("CH4",'Tab 9.1-9.5. Supplementary data'!$C$31:$C$34,0))</f>
        <v>820746342.95121253</v>
      </c>
      <c r="I52" s="139">
        <f t="shared" si="12"/>
        <v>0.60827110855829991</v>
      </c>
      <c r="J52" s="59">
        <f t="shared" si="13"/>
        <v>36431372373.095039</v>
      </c>
      <c r="K52" s="30">
        <f t="shared" si="9"/>
        <v>22160151259.682739</v>
      </c>
      <c r="L52" s="30">
        <f t="shared" si="9"/>
        <v>7030982835.9333324</v>
      </c>
      <c r="M52" s="104">
        <f t="shared" si="9"/>
        <v>7240238277.4789677</v>
      </c>
      <c r="N52" s="159">
        <f t="shared" si="10"/>
        <v>1558953039.5149801</v>
      </c>
      <c r="O52" s="176">
        <f t="shared" si="10"/>
        <v>1558953039.5149801</v>
      </c>
      <c r="P52" s="177">
        <f t="shared" si="10"/>
        <v>2427363121.9293647</v>
      </c>
      <c r="Q52" s="177">
        <f t="shared" si="10"/>
        <v>0</v>
      </c>
      <c r="R52" s="177">
        <f t="shared" si="10"/>
        <v>0</v>
      </c>
      <c r="S52" s="107">
        <f t="shared" si="10"/>
        <v>0</v>
      </c>
      <c r="T52" s="107">
        <f t="shared" si="10"/>
        <v>21323129493.500198</v>
      </c>
      <c r="U52" s="107">
        <f t="shared" si="10"/>
        <v>837021766.1825397</v>
      </c>
      <c r="V52" s="176">
        <f t="shared" si="10"/>
        <v>4122332198.4490075</v>
      </c>
      <c r="W52" s="177">
        <f t="shared" si="10"/>
        <v>1485713634.9740078</v>
      </c>
      <c r="X52" s="177">
        <f t="shared" si="10"/>
        <v>3117906079.0299602</v>
      </c>
    </row>
    <row r="53" spans="1:24" s="31" customFormat="1" ht="18" customHeight="1">
      <c r="A53" s="52"/>
      <c r="B53" s="27" t="s">
        <v>61</v>
      </c>
      <c r="C53" s="27" t="s">
        <v>53</v>
      </c>
      <c r="D53" s="27" t="s">
        <v>58</v>
      </c>
      <c r="E53" s="28">
        <v>454814.28571428568</v>
      </c>
      <c r="F53" s="29">
        <f t="shared" si="6"/>
        <v>173739057.14285713</v>
      </c>
      <c r="G53" s="57">
        <f t="shared" si="11"/>
        <v>94108655.95238094</v>
      </c>
      <c r="H53" s="143">
        <f>K53/INDEX('Tab 9.1-9.5. Supplementary data'!$G$31:$G$34,MATCH("CH4",'Tab 9.1-9.5. Supplementary data'!$C$31:$C$34,0))</f>
        <v>60891785.906966478</v>
      </c>
      <c r="I53" s="139">
        <f t="shared" si="12"/>
        <v>0.63829009864815489</v>
      </c>
      <c r="J53" s="59">
        <f t="shared" si="13"/>
        <v>2575753913.416666</v>
      </c>
      <c r="K53" s="30">
        <f t="shared" si="9"/>
        <v>1644078219.4880948</v>
      </c>
      <c r="L53" s="30">
        <f t="shared" si="9"/>
        <v>581591493.78571427</v>
      </c>
      <c r="M53" s="104">
        <f t="shared" si="9"/>
        <v>350084200.14285707</v>
      </c>
      <c r="N53" s="159">
        <f t="shared" si="10"/>
        <v>112459843.86309522</v>
      </c>
      <c r="O53" s="176">
        <f t="shared" si="10"/>
        <v>112459843.86309522</v>
      </c>
      <c r="P53" s="177">
        <f t="shared" si="10"/>
        <v>127987772.09523809</v>
      </c>
      <c r="Q53" s="177">
        <f t="shared" si="10"/>
        <v>941086.55952380947</v>
      </c>
      <c r="R53" s="177">
        <f t="shared" si="10"/>
        <v>228684033.9642857</v>
      </c>
      <c r="S53" s="107">
        <f t="shared" si="10"/>
        <v>0</v>
      </c>
      <c r="T53" s="107">
        <f t="shared" si="10"/>
        <v>1607375843.6666663</v>
      </c>
      <c r="U53" s="107">
        <f t="shared" si="10"/>
        <v>36702375.821428567</v>
      </c>
      <c r="V53" s="176">
        <f t="shared" si="10"/>
        <v>125164512.41666666</v>
      </c>
      <c r="W53" s="177">
        <f t="shared" si="10"/>
        <v>83756703.79761903</v>
      </c>
      <c r="X53" s="177">
        <f t="shared" si="10"/>
        <v>140221897.36904761</v>
      </c>
    </row>
    <row r="54" spans="1:24" s="31" customFormat="1" ht="18" customHeight="1">
      <c r="A54" s="52"/>
      <c r="B54" s="27" t="s">
        <v>62</v>
      </c>
      <c r="C54" s="27" t="s">
        <v>53</v>
      </c>
      <c r="D54" s="27" t="s">
        <v>54</v>
      </c>
      <c r="E54" s="28">
        <v>3873800</v>
      </c>
      <c r="F54" s="29">
        <f t="shared" si="6"/>
        <v>1741273100</v>
      </c>
      <c r="G54" s="57">
        <f t="shared" si="11"/>
        <v>943189595.83333325</v>
      </c>
      <c r="H54" s="143">
        <f>K54/INDEX('Tab 9.1-9.5. Supplementary data'!$G$31:$G$34,MATCH("CH4",'Tab 9.1-9.5. Supplementary data'!$C$31:$C$34,0))</f>
        <v>1095497249.0864198</v>
      </c>
      <c r="I54" s="139">
        <f t="shared" si="12"/>
        <v>0.53197625106022062</v>
      </c>
      <c r="J54" s="59">
        <f t="shared" si="13"/>
        <v>55601026674.374992</v>
      </c>
      <c r="K54" s="30">
        <f t="shared" si="9"/>
        <v>29578425725.333332</v>
      </c>
      <c r="L54" s="30">
        <f t="shared" si="9"/>
        <v>21759383975.875</v>
      </c>
      <c r="M54" s="104">
        <f t="shared" si="9"/>
        <v>4263216973.166666</v>
      </c>
      <c r="N54" s="159">
        <f t="shared" si="10"/>
        <v>1782628336.1249998</v>
      </c>
      <c r="O54" s="176">
        <f t="shared" si="10"/>
        <v>1782628336.1249998</v>
      </c>
      <c r="P54" s="177">
        <f t="shared" si="10"/>
        <v>1443080081.625</v>
      </c>
      <c r="Q54" s="177">
        <f t="shared" si="10"/>
        <v>386707734.29166663</v>
      </c>
      <c r="R54" s="177">
        <f t="shared" si="10"/>
        <v>18675153997.5</v>
      </c>
      <c r="S54" s="107">
        <f t="shared" si="10"/>
        <v>0</v>
      </c>
      <c r="T54" s="107">
        <f t="shared" si="10"/>
        <v>29021943863.791664</v>
      </c>
      <c r="U54" s="107">
        <f t="shared" si="10"/>
        <v>556481861.54166663</v>
      </c>
      <c r="V54" s="176">
        <f t="shared" si="10"/>
        <v>697960300.91666663</v>
      </c>
      <c r="W54" s="177">
        <f t="shared" si="10"/>
        <v>207501711.08333331</v>
      </c>
      <c r="X54" s="177">
        <f t="shared" si="10"/>
        <v>1046940451.375</v>
      </c>
    </row>
    <row r="55" spans="1:24" s="31" customFormat="1" ht="18" customHeight="1">
      <c r="A55" s="52"/>
      <c r="B55" s="27" t="s">
        <v>63</v>
      </c>
      <c r="C55" s="27" t="s">
        <v>53</v>
      </c>
      <c r="D55" s="27" t="s">
        <v>64</v>
      </c>
      <c r="E55" s="28">
        <v>1931153.0198137981</v>
      </c>
      <c r="F55" s="29">
        <f t="shared" si="6"/>
        <v>1025442253.5211269</v>
      </c>
      <c r="G55" s="57">
        <f t="shared" si="11"/>
        <v>606720000.00000012</v>
      </c>
      <c r="H55" s="143">
        <f>K55/INDEX('Tab 9.1-9.5. Supplementary data'!$G$31:$G$34,MATCH("CH4",'Tab 9.1-9.5. Supplementary data'!$C$31:$C$34,0))</f>
        <v>328977066.66666675</v>
      </c>
      <c r="I55" s="139">
        <f t="shared" si="12"/>
        <v>0.60772104607721056</v>
      </c>
      <c r="J55" s="59">
        <f t="shared" si="13"/>
        <v>14615884800.000002</v>
      </c>
      <c r="K55" s="30">
        <f t="shared" si="9"/>
        <v>8882380800.0000019</v>
      </c>
      <c r="L55" s="30">
        <f t="shared" si="9"/>
        <v>2414745600.0000005</v>
      </c>
      <c r="M55" s="104">
        <f t="shared" si="9"/>
        <v>3318758400.000001</v>
      </c>
      <c r="N55" s="159">
        <f t="shared" si="10"/>
        <v>731097600.00000024</v>
      </c>
      <c r="O55" s="176">
        <f t="shared" si="10"/>
        <v>731097600.00000024</v>
      </c>
      <c r="P55" s="177">
        <f t="shared" si="10"/>
        <v>995020800.00000012</v>
      </c>
      <c r="Q55" s="177">
        <f t="shared" si="10"/>
        <v>175948800.00000003</v>
      </c>
      <c r="R55" s="177">
        <f t="shared" si="10"/>
        <v>0</v>
      </c>
      <c r="S55" s="107">
        <f t="shared" si="10"/>
        <v>0</v>
      </c>
      <c r="T55" s="107">
        <f t="shared" si="10"/>
        <v>7966233600.0000019</v>
      </c>
      <c r="U55" s="107">
        <f t="shared" si="10"/>
        <v>916147200.00000024</v>
      </c>
      <c r="V55" s="176">
        <f t="shared" si="10"/>
        <v>1856563200.0000005</v>
      </c>
      <c r="W55" s="177">
        <f t="shared" si="10"/>
        <v>357964800.00000012</v>
      </c>
      <c r="X55" s="177">
        <f t="shared" si="10"/>
        <v>885811200.00000012</v>
      </c>
    </row>
    <row r="56" spans="1:24" s="31" customFormat="1" ht="18" customHeight="1">
      <c r="A56" s="52"/>
      <c r="B56" s="27" t="s">
        <v>65</v>
      </c>
      <c r="C56" s="27" t="s">
        <v>53</v>
      </c>
      <c r="D56" s="27" t="s">
        <v>64</v>
      </c>
      <c r="E56" s="28">
        <v>1864145.7786265616</v>
      </c>
      <c r="F56" s="29">
        <f t="shared" si="6"/>
        <v>989861408.45070422</v>
      </c>
      <c r="G56" s="57">
        <f t="shared" si="11"/>
        <v>585668000</v>
      </c>
      <c r="H56" s="143">
        <f>K56/INDEX('Tab 9.1-9.5. Supplementary data'!$G$31:$G$34,MATCH("CH4",'Tab 9.1-9.5. Supplementary data'!$C$31:$C$34,0))</f>
        <v>317562204.44444442</v>
      </c>
      <c r="I56" s="139">
        <f t="shared" si="12"/>
        <v>0.60772104607721045</v>
      </c>
      <c r="J56" s="59">
        <f t="shared" si="13"/>
        <v>14108742120</v>
      </c>
      <c r="K56" s="30">
        <f t="shared" si="9"/>
        <v>8574179520</v>
      </c>
      <c r="L56" s="30">
        <f t="shared" si="9"/>
        <v>2330958640</v>
      </c>
      <c r="M56" s="104">
        <f t="shared" si="9"/>
        <v>3203603960</v>
      </c>
      <c r="N56" s="159">
        <f t="shared" si="10"/>
        <v>705729940</v>
      </c>
      <c r="O56" s="176">
        <f t="shared" si="10"/>
        <v>705729940</v>
      </c>
      <c r="P56" s="177">
        <f t="shared" si="10"/>
        <v>960495520</v>
      </c>
      <c r="Q56" s="177">
        <f t="shared" si="10"/>
        <v>169843720</v>
      </c>
      <c r="R56" s="177">
        <f t="shared" si="10"/>
        <v>0</v>
      </c>
      <c r="S56" s="107">
        <f t="shared" si="10"/>
        <v>0</v>
      </c>
      <c r="T56" s="107">
        <f t="shared" si="10"/>
        <v>7689820840</v>
      </c>
      <c r="U56" s="107">
        <f t="shared" si="10"/>
        <v>884358680</v>
      </c>
      <c r="V56" s="176">
        <f t="shared" si="10"/>
        <v>1792144080</v>
      </c>
      <c r="W56" s="177">
        <f t="shared" si="10"/>
        <v>345544120.00000006</v>
      </c>
      <c r="X56" s="177">
        <f t="shared" si="10"/>
        <v>855075280</v>
      </c>
    </row>
    <row r="57" spans="1:24" s="31" customFormat="1" ht="18" customHeight="1">
      <c r="A57" s="52"/>
      <c r="B57" s="27" t="s">
        <v>66</v>
      </c>
      <c r="C57" s="27" t="s">
        <v>53</v>
      </c>
      <c r="D57" s="27" t="s">
        <v>64</v>
      </c>
      <c r="E57" s="28">
        <v>765709</v>
      </c>
      <c r="F57" s="29">
        <f t="shared" si="6"/>
        <v>406591479</v>
      </c>
      <c r="G57" s="57">
        <f t="shared" si="11"/>
        <v>240566625.07499999</v>
      </c>
      <c r="H57" s="143">
        <f>K57/INDEX('Tab 9.1-9.5. Supplementary data'!$G$31:$G$34,MATCH("CH4",'Tab 9.1-9.5. Supplementary data'!$C$31:$C$34,0))</f>
        <v>130440570.04066665</v>
      </c>
      <c r="I57" s="139">
        <f t="shared" si="12"/>
        <v>0.60772104607721034</v>
      </c>
      <c r="J57" s="59">
        <f t="shared" si="13"/>
        <v>5795249998.0567503</v>
      </c>
      <c r="K57" s="30">
        <f t="shared" si="9"/>
        <v>3521895391.0979996</v>
      </c>
      <c r="L57" s="30">
        <f t="shared" si="9"/>
        <v>957455167.79849982</v>
      </c>
      <c r="M57" s="104">
        <f t="shared" si="9"/>
        <v>1315899439.1602499</v>
      </c>
      <c r="N57" s="159">
        <f t="shared" si="10"/>
        <v>289882783.21537501</v>
      </c>
      <c r="O57" s="176">
        <f t="shared" si="10"/>
        <v>289882783.21537501</v>
      </c>
      <c r="P57" s="177">
        <f t="shared" si="10"/>
        <v>394529265.12299997</v>
      </c>
      <c r="Q57" s="177">
        <f t="shared" si="10"/>
        <v>69764321.271749988</v>
      </c>
      <c r="R57" s="177">
        <f t="shared" si="10"/>
        <v>0</v>
      </c>
      <c r="S57" s="107">
        <f t="shared" si="10"/>
        <v>0</v>
      </c>
      <c r="T57" s="107">
        <f t="shared" si="10"/>
        <v>3158639787.2347498</v>
      </c>
      <c r="U57" s="107">
        <f t="shared" si="10"/>
        <v>363255603.86324996</v>
      </c>
      <c r="V57" s="176">
        <f t="shared" si="10"/>
        <v>736133872.72949994</v>
      </c>
      <c r="W57" s="177">
        <f t="shared" si="10"/>
        <v>141934308.79425001</v>
      </c>
      <c r="X57" s="177">
        <f t="shared" si="10"/>
        <v>351227272.60949999</v>
      </c>
    </row>
    <row r="58" spans="1:24" s="31" customFormat="1" ht="18" customHeight="1">
      <c r="A58" s="316"/>
      <c r="B58" s="27" t="s">
        <v>67</v>
      </c>
      <c r="C58" s="27" t="s">
        <v>53</v>
      </c>
      <c r="D58" s="27" t="s">
        <v>64</v>
      </c>
      <c r="E58" s="28">
        <v>762000</v>
      </c>
      <c r="F58" s="29">
        <f t="shared" si="6"/>
        <v>404622000</v>
      </c>
      <c r="G58" s="57">
        <f t="shared" si="11"/>
        <v>239401350</v>
      </c>
      <c r="H58" s="143">
        <f>K58/INDEX('Tab 9.1-9.5. Supplementary data'!$G$31:$G$34,MATCH("CH4",'Tab 9.1-9.5. Supplementary data'!$C$31:$C$34,0))</f>
        <v>129808732</v>
      </c>
      <c r="I58" s="139">
        <f t="shared" si="12"/>
        <v>0.60772104607721045</v>
      </c>
      <c r="J58" s="59">
        <f t="shared" si="13"/>
        <v>5767178521.5</v>
      </c>
      <c r="K58" s="30">
        <f t="shared" si="9"/>
        <v>3504835764</v>
      </c>
      <c r="L58" s="30">
        <f t="shared" si="9"/>
        <v>952817373</v>
      </c>
      <c r="M58" s="104">
        <f t="shared" si="9"/>
        <v>1309525384.5</v>
      </c>
      <c r="N58" s="159">
        <f t="shared" si="10"/>
        <v>288478626.75</v>
      </c>
      <c r="O58" s="176">
        <f t="shared" si="10"/>
        <v>288478626.75</v>
      </c>
      <c r="P58" s="177">
        <f t="shared" si="10"/>
        <v>392618214</v>
      </c>
      <c r="Q58" s="177">
        <f t="shared" si="10"/>
        <v>69426391.5</v>
      </c>
      <c r="R58" s="177">
        <f t="shared" si="10"/>
        <v>0</v>
      </c>
      <c r="S58" s="107">
        <f t="shared" si="10"/>
        <v>0</v>
      </c>
      <c r="T58" s="107">
        <f t="shared" si="10"/>
        <v>3143339725.5</v>
      </c>
      <c r="U58" s="107">
        <f t="shared" si="10"/>
        <v>361496038.5</v>
      </c>
      <c r="V58" s="176">
        <f t="shared" si="10"/>
        <v>732568131</v>
      </c>
      <c r="W58" s="177">
        <f t="shared" si="10"/>
        <v>141246796.50000003</v>
      </c>
      <c r="X58" s="177">
        <f t="shared" si="10"/>
        <v>349525971</v>
      </c>
    </row>
    <row r="59" spans="1:24" s="31" customFormat="1" ht="18" customHeight="1">
      <c r="A59" s="317"/>
      <c r="B59" s="27" t="s">
        <v>68</v>
      </c>
      <c r="C59" s="27" t="s">
        <v>53</v>
      </c>
      <c r="D59" s="27" t="s">
        <v>58</v>
      </c>
      <c r="E59" s="28">
        <v>750000</v>
      </c>
      <c r="F59" s="29">
        <f t="shared" si="6"/>
        <v>286500000</v>
      </c>
      <c r="G59" s="57">
        <f t="shared" si="11"/>
        <v>155187500</v>
      </c>
      <c r="H59" s="143">
        <f>K59/INDEX('Tab 9.1-9.5. Supplementary data'!$G$31:$G$34,MATCH("CH4",'Tab 9.1-9.5. Supplementary data'!$C$31:$C$34,0))</f>
        <v>100412060.18518516</v>
      </c>
      <c r="I59" s="139">
        <f t="shared" si="12"/>
        <v>0.63829009864815489</v>
      </c>
      <c r="J59" s="59">
        <f t="shared" si="13"/>
        <v>4247481874.9999995</v>
      </c>
      <c r="K59" s="30">
        <f t="shared" si="9"/>
        <v>2711125624.9999995</v>
      </c>
      <c r="L59" s="30">
        <f t="shared" si="9"/>
        <v>959058750</v>
      </c>
      <c r="M59" s="104">
        <f t="shared" si="9"/>
        <v>577297500</v>
      </c>
      <c r="N59" s="159">
        <f t="shared" si="10"/>
        <v>185449062.5</v>
      </c>
      <c r="O59" s="176">
        <f t="shared" si="10"/>
        <v>185449062.5</v>
      </c>
      <c r="P59" s="177">
        <f t="shared" ref="P59:X68" si="14">$G59*INDEX(GLEAM_GWP100_AR6,MATCH($C59&amp;$D59,GLEAM_row_index,0),MATCH(P$43,GLEAM_column_index,0))</f>
        <v>211055000.00000003</v>
      </c>
      <c r="Q59" s="177">
        <f t="shared" si="14"/>
        <v>1551875</v>
      </c>
      <c r="R59" s="177">
        <f t="shared" si="14"/>
        <v>377105625</v>
      </c>
      <c r="S59" s="107">
        <f t="shared" si="14"/>
        <v>0</v>
      </c>
      <c r="T59" s="107">
        <f t="shared" si="14"/>
        <v>2650602499.9999995</v>
      </c>
      <c r="U59" s="107">
        <f t="shared" si="14"/>
        <v>60523125</v>
      </c>
      <c r="V59" s="176">
        <f t="shared" si="14"/>
        <v>206399375</v>
      </c>
      <c r="W59" s="177">
        <f t="shared" si="14"/>
        <v>138116874.99999997</v>
      </c>
      <c r="X59" s="177">
        <f t="shared" si="14"/>
        <v>231229375</v>
      </c>
    </row>
    <row r="60" spans="1:24" s="31" customFormat="1" ht="18" customHeight="1">
      <c r="A60" s="52"/>
      <c r="B60" s="27" t="s">
        <v>69</v>
      </c>
      <c r="C60" s="27" t="s">
        <v>53</v>
      </c>
      <c r="D60" s="27" t="s">
        <v>64</v>
      </c>
      <c r="E60" s="28">
        <v>380800</v>
      </c>
      <c r="F60" s="29">
        <f t="shared" si="6"/>
        <v>202204800</v>
      </c>
      <c r="G60" s="57">
        <f t="shared" si="11"/>
        <v>119637840</v>
      </c>
      <c r="H60" s="143">
        <f>K60/INDEX('Tab 9.1-9.5. Supplementary data'!$G$31:$G$34,MATCH("CH4",'Tab 9.1-9.5. Supplementary data'!$C$31:$C$34,0))</f>
        <v>64870295.466666669</v>
      </c>
      <c r="I60" s="139">
        <f t="shared" si="12"/>
        <v>0.60772104607721045</v>
      </c>
      <c r="J60" s="59">
        <f t="shared" si="13"/>
        <v>2882075565.6000004</v>
      </c>
      <c r="K60" s="30">
        <f t="shared" si="9"/>
        <v>1751497977.6000001</v>
      </c>
      <c r="L60" s="30">
        <f t="shared" si="9"/>
        <v>476158603.20000005</v>
      </c>
      <c r="M60" s="104">
        <f t="shared" si="9"/>
        <v>654418984.80000007</v>
      </c>
      <c r="N60" s="159">
        <f t="shared" ref="N60:O79" si="15">$G60*INDEX(GLEAM_GWP100_AR6,MATCH($C60&amp;$D60,GLEAM_row_index,0),MATCH(N$43,GLEAM_column_index,0))</f>
        <v>144163597.20000002</v>
      </c>
      <c r="O60" s="176">
        <f t="shared" si="15"/>
        <v>144163597.20000002</v>
      </c>
      <c r="P60" s="177">
        <f t="shared" si="14"/>
        <v>196206057.59999999</v>
      </c>
      <c r="Q60" s="177">
        <f t="shared" si="14"/>
        <v>34694973.599999994</v>
      </c>
      <c r="R60" s="177">
        <f t="shared" si="14"/>
        <v>0</v>
      </c>
      <c r="S60" s="107">
        <f t="shared" si="14"/>
        <v>0</v>
      </c>
      <c r="T60" s="107">
        <f t="shared" si="14"/>
        <v>1570844839.2</v>
      </c>
      <c r="U60" s="107">
        <f t="shared" si="14"/>
        <v>180653138.40000001</v>
      </c>
      <c r="V60" s="176">
        <f t="shared" si="14"/>
        <v>366091790.40000004</v>
      </c>
      <c r="W60" s="177">
        <f t="shared" si="14"/>
        <v>70586325.600000009</v>
      </c>
      <c r="X60" s="177">
        <f t="shared" si="14"/>
        <v>174671246.40000001</v>
      </c>
    </row>
    <row r="61" spans="1:24" s="31" customFormat="1" ht="18" customHeight="1">
      <c r="A61" s="52"/>
      <c r="B61" s="27" t="s">
        <v>70</v>
      </c>
      <c r="C61" s="27" t="s">
        <v>53</v>
      </c>
      <c r="D61" s="27" t="s">
        <v>64</v>
      </c>
      <c r="E61" s="28">
        <v>364000</v>
      </c>
      <c r="F61" s="29">
        <f t="shared" si="6"/>
        <v>193284000</v>
      </c>
      <c r="G61" s="57">
        <f t="shared" si="11"/>
        <v>114359700</v>
      </c>
      <c r="H61" s="143">
        <f>K61/INDEX('Tab 9.1-9.5. Supplementary data'!$G$31:$G$34,MATCH("CH4",'Tab 9.1-9.5. Supplementary data'!$C$31:$C$34,0))</f>
        <v>62008370.666666664</v>
      </c>
      <c r="I61" s="139">
        <f t="shared" si="12"/>
        <v>0.60772104607721045</v>
      </c>
      <c r="J61" s="59">
        <f t="shared" si="13"/>
        <v>2754925173</v>
      </c>
      <c r="K61" s="30">
        <f t="shared" si="9"/>
        <v>1674226008</v>
      </c>
      <c r="L61" s="30">
        <f t="shared" si="9"/>
        <v>455151606</v>
      </c>
      <c r="M61" s="104">
        <f t="shared" si="9"/>
        <v>625547559</v>
      </c>
      <c r="N61" s="159">
        <f t="shared" si="15"/>
        <v>137803438.5</v>
      </c>
      <c r="O61" s="176">
        <f t="shared" si="15"/>
        <v>137803438.5</v>
      </c>
      <c r="P61" s="177">
        <f t="shared" si="14"/>
        <v>187549908</v>
      </c>
      <c r="Q61" s="177">
        <f t="shared" si="14"/>
        <v>33164312.999999996</v>
      </c>
      <c r="R61" s="177">
        <f t="shared" si="14"/>
        <v>0</v>
      </c>
      <c r="S61" s="107">
        <f t="shared" si="14"/>
        <v>0</v>
      </c>
      <c r="T61" s="107">
        <f t="shared" si="14"/>
        <v>1501542861</v>
      </c>
      <c r="U61" s="107">
        <f t="shared" si="14"/>
        <v>172683147</v>
      </c>
      <c r="V61" s="176">
        <f t="shared" si="14"/>
        <v>349940682</v>
      </c>
      <c r="W61" s="177">
        <f t="shared" si="14"/>
        <v>67472223.000000015</v>
      </c>
      <c r="X61" s="177">
        <f t="shared" si="14"/>
        <v>166965162</v>
      </c>
    </row>
    <row r="62" spans="1:24" s="31" customFormat="1" ht="18" customHeight="1">
      <c r="A62" s="52"/>
      <c r="B62" s="27" t="s">
        <v>52</v>
      </c>
      <c r="C62" s="27" t="s">
        <v>71</v>
      </c>
      <c r="D62" s="27" t="s">
        <v>57</v>
      </c>
      <c r="E62" s="28">
        <v>1802559015.3846154</v>
      </c>
      <c r="F62" s="29">
        <f t="shared" si="6"/>
        <v>4812832571.0769234</v>
      </c>
      <c r="G62" s="57">
        <f t="shared" si="11"/>
        <v>3272726148.3323078</v>
      </c>
      <c r="H62" s="143">
        <f>K62/INDEX('Tab 9.1-9.5. Supplementary data'!$G$31:$G$34,MATCH("CH4",'Tab 9.1-9.5. Supplementary data'!$C$31:$C$34,0))</f>
        <v>9696966.3654290605</v>
      </c>
      <c r="I62" s="139">
        <f t="shared" si="12"/>
        <v>2.9850746268656712E-2</v>
      </c>
      <c r="J62" s="59">
        <f t="shared" si="13"/>
        <v>8770906077.5305862</v>
      </c>
      <c r="K62" s="30">
        <f t="shared" si="9"/>
        <v>261818091.86658463</v>
      </c>
      <c r="L62" s="30">
        <f t="shared" si="9"/>
        <v>7330906572.26437</v>
      </c>
      <c r="M62" s="104">
        <f t="shared" si="9"/>
        <v>1178181413.3996308</v>
      </c>
      <c r="N62" s="159">
        <f t="shared" si="15"/>
        <v>409090768.54153848</v>
      </c>
      <c r="O62" s="176">
        <f t="shared" si="15"/>
        <v>409090768.54153848</v>
      </c>
      <c r="P62" s="177">
        <f t="shared" si="14"/>
        <v>3305453409.8156309</v>
      </c>
      <c r="Q62" s="177">
        <f t="shared" si="14"/>
        <v>0</v>
      </c>
      <c r="R62" s="177">
        <f t="shared" si="14"/>
        <v>0</v>
      </c>
      <c r="S62" s="107">
        <f t="shared" si="14"/>
        <v>0</v>
      </c>
      <c r="T62" s="107">
        <f t="shared" si="14"/>
        <v>0</v>
      </c>
      <c r="U62" s="107">
        <f t="shared" si="14"/>
        <v>261818091.86658463</v>
      </c>
      <c r="V62" s="176">
        <f t="shared" si="14"/>
        <v>359999876.31655389</v>
      </c>
      <c r="W62" s="177">
        <f t="shared" si="14"/>
        <v>1865453904.5494153</v>
      </c>
      <c r="X62" s="177">
        <f t="shared" si="14"/>
        <v>2159999257.8993235</v>
      </c>
    </row>
    <row r="63" spans="1:24" s="31" customFormat="1" ht="18" customHeight="1">
      <c r="A63" s="52"/>
      <c r="B63" s="27" t="s">
        <v>52</v>
      </c>
      <c r="C63" s="27" t="s">
        <v>71</v>
      </c>
      <c r="D63" s="27" t="s">
        <v>54</v>
      </c>
      <c r="E63" s="28">
        <v>1412272800</v>
      </c>
      <c r="F63" s="29">
        <f t="shared" si="6"/>
        <v>3488313816.0000005</v>
      </c>
      <c r="G63" s="57">
        <f t="shared" si="11"/>
        <v>3069716158.0800004</v>
      </c>
      <c r="H63" s="143">
        <f>K63/INDEX('Tab 9.1-9.5. Supplementary data'!$G$31:$G$34,MATCH("CH4",'Tab 9.1-9.5. Supplementary data'!$C$31:$C$34,0))</f>
        <v>12506251.014400002</v>
      </c>
      <c r="I63" s="139">
        <f t="shared" si="12"/>
        <v>3.5031847133757954E-2</v>
      </c>
      <c r="J63" s="59">
        <f t="shared" si="13"/>
        <v>9638908736.3712025</v>
      </c>
      <c r="K63" s="30">
        <f t="shared" si="9"/>
        <v>337668777.38880002</v>
      </c>
      <c r="L63" s="30">
        <f t="shared" si="9"/>
        <v>7858473364.6848011</v>
      </c>
      <c r="M63" s="104">
        <f t="shared" si="9"/>
        <v>1442766594.2976003</v>
      </c>
      <c r="N63" s="159">
        <f t="shared" si="15"/>
        <v>583246070.03520012</v>
      </c>
      <c r="O63" s="176">
        <f t="shared" si="15"/>
        <v>583246070.03520012</v>
      </c>
      <c r="P63" s="177">
        <f t="shared" si="14"/>
        <v>3438082097.0496006</v>
      </c>
      <c r="Q63" s="177">
        <f t="shared" si="14"/>
        <v>1197189301.6512003</v>
      </c>
      <c r="R63" s="177">
        <f t="shared" si="14"/>
        <v>0</v>
      </c>
      <c r="S63" s="107">
        <f t="shared" si="14"/>
        <v>0</v>
      </c>
      <c r="T63" s="107">
        <f t="shared" si="14"/>
        <v>0</v>
      </c>
      <c r="U63" s="107">
        <f t="shared" si="14"/>
        <v>337668777.38880002</v>
      </c>
      <c r="V63" s="176">
        <f t="shared" si="14"/>
        <v>276274454.22720003</v>
      </c>
      <c r="W63" s="177">
        <f t="shared" si="14"/>
        <v>1227886463.2320001</v>
      </c>
      <c r="X63" s="177">
        <f t="shared" si="14"/>
        <v>1995315502.7520003</v>
      </c>
    </row>
    <row r="64" spans="1:24" s="31" customFormat="1" ht="18" customHeight="1">
      <c r="A64" s="52"/>
      <c r="B64" s="27" t="s">
        <v>52</v>
      </c>
      <c r="C64" s="27" t="s">
        <v>71</v>
      </c>
      <c r="D64" s="27" t="s">
        <v>64</v>
      </c>
      <c r="E64" s="28">
        <v>394309784.61538464</v>
      </c>
      <c r="F64" s="29">
        <f t="shared" si="6"/>
        <v>918741798.15384626</v>
      </c>
      <c r="G64" s="57">
        <f t="shared" si="11"/>
        <v>615557004.76307702</v>
      </c>
      <c r="H64" s="143">
        <f>K64/INDEX('Tab 9.1-9.5. Supplementary data'!$G$31:$G$34,MATCH("CH4",'Tab 9.1-9.5. Supplementary data'!$C$31:$C$34,0))</f>
        <v>2507824.8342199437</v>
      </c>
      <c r="I64" s="139">
        <f t="shared" si="12"/>
        <v>3.3639143730886854E-2</v>
      </c>
      <c r="J64" s="59">
        <f t="shared" si="13"/>
        <v>2012871405.5752616</v>
      </c>
      <c r="K64" s="30">
        <f t="shared" si="9"/>
        <v>67711270.523938477</v>
      </c>
      <c r="L64" s="30">
        <f t="shared" si="9"/>
        <v>1538892511.9076924</v>
      </c>
      <c r="M64" s="104">
        <f t="shared" si="9"/>
        <v>406267623.1436308</v>
      </c>
      <c r="N64" s="159">
        <f t="shared" si="15"/>
        <v>178511531.38129231</v>
      </c>
      <c r="O64" s="176">
        <f t="shared" si="15"/>
        <v>178511531.38129231</v>
      </c>
      <c r="P64" s="177">
        <f t="shared" si="14"/>
        <v>609401434.71544623</v>
      </c>
      <c r="Q64" s="177">
        <f t="shared" si="14"/>
        <v>227756091.76233849</v>
      </c>
      <c r="R64" s="177">
        <f t="shared" si="14"/>
        <v>0</v>
      </c>
      <c r="S64" s="107">
        <f t="shared" si="14"/>
        <v>0</v>
      </c>
      <c r="T64" s="107">
        <f t="shared" si="14"/>
        <v>0</v>
      </c>
      <c r="U64" s="107">
        <f t="shared" si="14"/>
        <v>67711270.523938477</v>
      </c>
      <c r="V64" s="176">
        <f t="shared" si="14"/>
        <v>49244560.381046161</v>
      </c>
      <c r="W64" s="177">
        <f t="shared" si="14"/>
        <v>295467362.28627694</v>
      </c>
      <c r="X64" s="177">
        <f t="shared" si="14"/>
        <v>406267623.14363086</v>
      </c>
    </row>
    <row r="65" spans="1:24" s="31" customFormat="1" ht="18" customHeight="1">
      <c r="A65" s="52"/>
      <c r="B65" s="27" t="s">
        <v>61</v>
      </c>
      <c r="C65" s="27" t="s">
        <v>71</v>
      </c>
      <c r="D65" s="27" t="s">
        <v>57</v>
      </c>
      <c r="E65" s="28">
        <v>1733361290.3225806</v>
      </c>
      <c r="F65" s="29">
        <f t="shared" si="6"/>
        <v>4628074645.1612902</v>
      </c>
      <c r="G65" s="57">
        <f t="shared" si="11"/>
        <v>3147090758.7096772</v>
      </c>
      <c r="H65" s="143">
        <f>K65/INDEX('Tab 9.1-9.5. Supplementary data'!$G$31:$G$34,MATCH("CH4",'Tab 9.1-9.5. Supplementary data'!$C$31:$C$34,0))</f>
        <v>9324713.3591397852</v>
      </c>
      <c r="I65" s="139">
        <f t="shared" si="12"/>
        <v>2.9850746268656719E-2</v>
      </c>
      <c r="J65" s="59">
        <f t="shared" si="13"/>
        <v>8434203233.3419342</v>
      </c>
      <c r="K65" s="30">
        <f t="shared" ref="K65:M84" si="16">SUMIF($N$42:$X$42,RIGHT(K$43,3),$N65:$X65)</f>
        <v>251767260.69677418</v>
      </c>
      <c r="L65" s="30">
        <f t="shared" si="16"/>
        <v>7049483299.5096769</v>
      </c>
      <c r="M65" s="104">
        <f t="shared" si="16"/>
        <v>1132952673.1354837</v>
      </c>
      <c r="N65" s="159">
        <f t="shared" si="15"/>
        <v>393386344.83870965</v>
      </c>
      <c r="O65" s="176">
        <f t="shared" si="15"/>
        <v>393386344.83870965</v>
      </c>
      <c r="P65" s="177">
        <f t="shared" si="14"/>
        <v>3178561666.2967739</v>
      </c>
      <c r="Q65" s="177">
        <f t="shared" si="14"/>
        <v>0</v>
      </c>
      <c r="R65" s="177">
        <f t="shared" si="14"/>
        <v>0</v>
      </c>
      <c r="S65" s="107">
        <f t="shared" si="14"/>
        <v>0</v>
      </c>
      <c r="T65" s="107">
        <f t="shared" si="14"/>
        <v>0</v>
      </c>
      <c r="U65" s="107">
        <f t="shared" si="14"/>
        <v>251767260.69677418</v>
      </c>
      <c r="V65" s="176">
        <f t="shared" si="14"/>
        <v>346179983.4580645</v>
      </c>
      <c r="W65" s="177">
        <f t="shared" si="14"/>
        <v>1793841732.4645159</v>
      </c>
      <c r="X65" s="177">
        <f t="shared" si="14"/>
        <v>2077079900.7483871</v>
      </c>
    </row>
    <row r="66" spans="1:24" s="31" customFormat="1" ht="18" customHeight="1">
      <c r="A66" s="52"/>
      <c r="B66" s="27" t="s">
        <v>61</v>
      </c>
      <c r="C66" s="27" t="s">
        <v>71</v>
      </c>
      <c r="D66" s="27" t="s">
        <v>72</v>
      </c>
      <c r="E66" s="28">
        <v>208838709.67741936</v>
      </c>
      <c r="F66" s="29">
        <f t="shared" si="6"/>
        <v>394705161.2903226</v>
      </c>
      <c r="G66" s="57">
        <f t="shared" si="11"/>
        <v>248664251.61290324</v>
      </c>
      <c r="H66" s="143">
        <f>K66/INDEX('Tab 9.1-9.5. Supplementary data'!$G$31:$G$34,MATCH("CH4",'Tab 9.1-9.5. Supplementary data'!$C$31:$C$34,0))</f>
        <v>828880.83870967745</v>
      </c>
      <c r="I66" s="139">
        <f t="shared" si="12"/>
        <v>2.1276595744680851E-2</v>
      </c>
      <c r="J66" s="59">
        <f t="shared" si="13"/>
        <v>1051849784.3225806</v>
      </c>
      <c r="K66" s="30">
        <f t="shared" si="16"/>
        <v>22379782.64516129</v>
      </c>
      <c r="L66" s="30">
        <f t="shared" si="16"/>
        <v>815618745.29032254</v>
      </c>
      <c r="M66" s="104">
        <f t="shared" si="16"/>
        <v>213851256.38709676</v>
      </c>
      <c r="N66" s="159">
        <f t="shared" si="15"/>
        <v>85789166.806451604</v>
      </c>
      <c r="O66" s="176">
        <f t="shared" si="15"/>
        <v>85789166.806451604</v>
      </c>
      <c r="P66" s="177">
        <f t="shared" si="14"/>
        <v>432675797.80645162</v>
      </c>
      <c r="Q66" s="177">
        <f t="shared" si="14"/>
        <v>82059203.032258078</v>
      </c>
      <c r="R66" s="177">
        <f t="shared" si="14"/>
        <v>0</v>
      </c>
      <c r="S66" s="107">
        <f t="shared" si="14"/>
        <v>2486642.5161290322</v>
      </c>
      <c r="T66" s="107">
        <f t="shared" si="14"/>
        <v>0</v>
      </c>
      <c r="U66" s="107">
        <f t="shared" si="14"/>
        <v>19893140.129032258</v>
      </c>
      <c r="V66" s="176">
        <f t="shared" si="14"/>
        <v>42272922.774193555</v>
      </c>
      <c r="W66" s="177">
        <f t="shared" si="14"/>
        <v>141738623.41935486</v>
      </c>
      <c r="X66" s="177">
        <f t="shared" si="14"/>
        <v>159145121.03225806</v>
      </c>
    </row>
    <row r="67" spans="1:24" s="31" customFormat="1" ht="18" customHeight="1">
      <c r="A67" s="52"/>
      <c r="B67" s="27" t="s">
        <v>73</v>
      </c>
      <c r="C67" s="27" t="s">
        <v>71</v>
      </c>
      <c r="D67" s="27" t="s">
        <v>54</v>
      </c>
      <c r="E67" s="28">
        <v>1612145600</v>
      </c>
      <c r="F67" s="29">
        <f t="shared" si="6"/>
        <v>3981999632.0000005</v>
      </c>
      <c r="G67" s="57">
        <f t="shared" si="11"/>
        <v>3504159676.1600008</v>
      </c>
      <c r="H67" s="143">
        <f>K67/INDEX('Tab 9.1-9.5. Supplementary data'!$G$31:$G$34,MATCH("CH4",'Tab 9.1-9.5. Supplementary data'!$C$31:$C$34,0))</f>
        <v>14276206.088059261</v>
      </c>
      <c r="I67" s="139">
        <f t="shared" si="12"/>
        <v>3.5031847133757961E-2</v>
      </c>
      <c r="J67" s="59">
        <f t="shared" si="13"/>
        <v>11003061383.142403</v>
      </c>
      <c r="K67" s="30">
        <f t="shared" si="16"/>
        <v>385457564.37760007</v>
      </c>
      <c r="L67" s="30">
        <f t="shared" si="16"/>
        <v>8970648770.9696045</v>
      </c>
      <c r="M67" s="104">
        <f t="shared" si="16"/>
        <v>1646955047.7952003</v>
      </c>
      <c r="N67" s="159">
        <f t="shared" si="15"/>
        <v>665790338.47040021</v>
      </c>
      <c r="O67" s="176">
        <f t="shared" si="15"/>
        <v>665790338.47040021</v>
      </c>
      <c r="P67" s="177">
        <f t="shared" si="14"/>
        <v>3924658837.2992015</v>
      </c>
      <c r="Q67" s="177">
        <f t="shared" si="14"/>
        <v>1366622273.7024004</v>
      </c>
      <c r="R67" s="177">
        <f t="shared" si="14"/>
        <v>0</v>
      </c>
      <c r="S67" s="107">
        <f t="shared" si="14"/>
        <v>0</v>
      </c>
      <c r="T67" s="107">
        <f t="shared" si="14"/>
        <v>0</v>
      </c>
      <c r="U67" s="107">
        <f t="shared" si="14"/>
        <v>385457564.37760007</v>
      </c>
      <c r="V67" s="176">
        <f t="shared" si="14"/>
        <v>315374370.85440004</v>
      </c>
      <c r="W67" s="177">
        <f t="shared" si="14"/>
        <v>1401663870.4640005</v>
      </c>
      <c r="X67" s="177">
        <f t="shared" si="14"/>
        <v>2277703789.5040007</v>
      </c>
    </row>
    <row r="68" spans="1:24" s="31" customFormat="1" ht="18" customHeight="1">
      <c r="A68" s="52"/>
      <c r="B68" s="27" t="s">
        <v>74</v>
      </c>
      <c r="C68" s="27" t="s">
        <v>71</v>
      </c>
      <c r="D68" s="27" t="s">
        <v>72</v>
      </c>
      <c r="E68" s="28">
        <v>1183000000</v>
      </c>
      <c r="F68" s="29">
        <f t="shared" si="6"/>
        <v>2235870000</v>
      </c>
      <c r="G68" s="57">
        <f t="shared" si="11"/>
        <v>1408598100</v>
      </c>
      <c r="H68" s="143">
        <f>K68/INDEX('Tab 9.1-9.5. Supplementary data'!$G$31:$G$34,MATCH("CH4",'Tab 9.1-9.5. Supplementary data'!$C$31:$C$34,0))</f>
        <v>4695327</v>
      </c>
      <c r="I68" s="139">
        <f t="shared" si="12"/>
        <v>2.1276595744680851E-2</v>
      </c>
      <c r="J68" s="59">
        <f t="shared" si="13"/>
        <v>5958369963</v>
      </c>
      <c r="K68" s="30">
        <f t="shared" si="16"/>
        <v>126773829</v>
      </c>
      <c r="L68" s="30">
        <f t="shared" si="16"/>
        <v>4620201768</v>
      </c>
      <c r="M68" s="104">
        <f t="shared" si="16"/>
        <v>1211394366</v>
      </c>
      <c r="N68" s="159">
        <f t="shared" si="15"/>
        <v>485966344.49999994</v>
      </c>
      <c r="O68" s="176">
        <f t="shared" si="15"/>
        <v>485966344.49999994</v>
      </c>
      <c r="P68" s="177">
        <f t="shared" si="14"/>
        <v>2450960694</v>
      </c>
      <c r="Q68" s="177">
        <f t="shared" si="14"/>
        <v>464837373</v>
      </c>
      <c r="R68" s="177">
        <f t="shared" si="14"/>
        <v>0</v>
      </c>
      <c r="S68" s="107">
        <f t="shared" si="14"/>
        <v>14085981</v>
      </c>
      <c r="T68" s="107">
        <f t="shared" si="14"/>
        <v>0</v>
      </c>
      <c r="U68" s="107">
        <f t="shared" si="14"/>
        <v>112687848</v>
      </c>
      <c r="V68" s="176">
        <f t="shared" si="14"/>
        <v>239461677.00000003</v>
      </c>
      <c r="W68" s="177">
        <f t="shared" si="14"/>
        <v>802900917.00000012</v>
      </c>
      <c r="X68" s="177">
        <f t="shared" si="14"/>
        <v>901502784</v>
      </c>
    </row>
    <row r="69" spans="1:24" s="31" customFormat="1" ht="18" customHeight="1">
      <c r="A69" s="52"/>
      <c r="B69" s="27" t="s">
        <v>60</v>
      </c>
      <c r="C69" s="27" t="s">
        <v>71</v>
      </c>
      <c r="D69" s="27" t="s">
        <v>57</v>
      </c>
      <c r="E69" s="28">
        <v>535600000</v>
      </c>
      <c r="F69" s="29">
        <f t="shared" si="6"/>
        <v>1430052000</v>
      </c>
      <c r="G69" s="57">
        <f t="shared" si="11"/>
        <v>972435360</v>
      </c>
      <c r="H69" s="143">
        <f>K69/INDEX('Tab 9.1-9.5. Supplementary data'!$G$31:$G$34,MATCH("CH4",'Tab 9.1-9.5. Supplementary data'!$C$31:$C$34,0))</f>
        <v>2881289.9555555554</v>
      </c>
      <c r="I69" s="139">
        <f t="shared" si="12"/>
        <v>2.9850746268656719E-2</v>
      </c>
      <c r="J69" s="59">
        <f t="shared" si="13"/>
        <v>2606126764.7999997</v>
      </c>
      <c r="K69" s="30">
        <f t="shared" si="16"/>
        <v>77794828.799999997</v>
      </c>
      <c r="L69" s="30">
        <f t="shared" si="16"/>
        <v>2178255206.4000001</v>
      </c>
      <c r="M69" s="104">
        <f t="shared" si="16"/>
        <v>350076729.60000002</v>
      </c>
      <c r="N69" s="159">
        <f t="shared" si="15"/>
        <v>121554420</v>
      </c>
      <c r="O69" s="176">
        <f t="shared" si="15"/>
        <v>121554420</v>
      </c>
      <c r="P69" s="177">
        <f t="shared" ref="P69:X78" si="17">$G69*INDEX(GLEAM_GWP100_AR6,MATCH($C69&amp;$D69,GLEAM_row_index,0),MATCH(P$43,GLEAM_column_index,0))</f>
        <v>982159713.60000002</v>
      </c>
      <c r="Q69" s="177">
        <f t="shared" si="17"/>
        <v>0</v>
      </c>
      <c r="R69" s="177">
        <f t="shared" si="17"/>
        <v>0</v>
      </c>
      <c r="S69" s="107">
        <f t="shared" si="17"/>
        <v>0</v>
      </c>
      <c r="T69" s="107">
        <f t="shared" si="17"/>
        <v>0</v>
      </c>
      <c r="U69" s="107">
        <f t="shared" si="17"/>
        <v>77794828.799999997</v>
      </c>
      <c r="V69" s="176">
        <f t="shared" si="17"/>
        <v>106967889.59999999</v>
      </c>
      <c r="W69" s="177">
        <f t="shared" si="17"/>
        <v>554288155.19999993</v>
      </c>
      <c r="X69" s="177">
        <f t="shared" si="17"/>
        <v>641807337.60000002</v>
      </c>
    </row>
    <row r="70" spans="1:24" s="31" customFormat="1" ht="18" customHeight="1">
      <c r="A70" s="52"/>
      <c r="B70" s="27" t="s">
        <v>60</v>
      </c>
      <c r="C70" s="27" t="s">
        <v>71</v>
      </c>
      <c r="D70" s="27" t="s">
        <v>54</v>
      </c>
      <c r="E70" s="28">
        <v>269000000</v>
      </c>
      <c r="F70" s="29">
        <f t="shared" si="6"/>
        <v>664430000</v>
      </c>
      <c r="G70" s="57">
        <f t="shared" si="11"/>
        <v>584698400</v>
      </c>
      <c r="H70" s="143">
        <f>K70/INDEX('Tab 9.1-9.5. Supplementary data'!$G$31:$G$34,MATCH("CH4",'Tab 9.1-9.5. Supplementary data'!$C$31:$C$34,0))</f>
        <v>2382104.5925925928</v>
      </c>
      <c r="I70" s="139">
        <f t="shared" si="12"/>
        <v>3.5031847133757961E-2</v>
      </c>
      <c r="J70" s="59">
        <f t="shared" si="13"/>
        <v>1835952976</v>
      </c>
      <c r="K70" s="30">
        <f t="shared" si="16"/>
        <v>64316824</v>
      </c>
      <c r="L70" s="30">
        <f t="shared" si="16"/>
        <v>1496827904</v>
      </c>
      <c r="M70" s="104">
        <f t="shared" si="16"/>
        <v>274808248</v>
      </c>
      <c r="N70" s="159">
        <f t="shared" si="15"/>
        <v>111092696</v>
      </c>
      <c r="O70" s="176">
        <f t="shared" si="15"/>
        <v>111092696</v>
      </c>
      <c r="P70" s="177">
        <f t="shared" si="17"/>
        <v>654862208.00000012</v>
      </c>
      <c r="Q70" s="177">
        <f t="shared" si="17"/>
        <v>228032376</v>
      </c>
      <c r="R70" s="177">
        <f t="shared" si="17"/>
        <v>0</v>
      </c>
      <c r="S70" s="107">
        <f t="shared" si="17"/>
        <v>0</v>
      </c>
      <c r="T70" s="107">
        <f t="shared" si="17"/>
        <v>0</v>
      </c>
      <c r="U70" s="107">
        <f t="shared" si="17"/>
        <v>64316824</v>
      </c>
      <c r="V70" s="176">
        <f t="shared" si="17"/>
        <v>52622856</v>
      </c>
      <c r="W70" s="177">
        <f t="shared" si="17"/>
        <v>233879360</v>
      </c>
      <c r="X70" s="177">
        <f t="shared" si="17"/>
        <v>380053960</v>
      </c>
    </row>
    <row r="71" spans="1:24" s="31" customFormat="1" ht="18" customHeight="1">
      <c r="A71" s="52"/>
      <c r="B71" s="27" t="s">
        <v>60</v>
      </c>
      <c r="C71" s="27" t="s">
        <v>71</v>
      </c>
      <c r="D71" s="27" t="s">
        <v>72</v>
      </c>
      <c r="E71" s="28">
        <v>180000000</v>
      </c>
      <c r="F71" s="29">
        <f t="shared" si="6"/>
        <v>340200000</v>
      </c>
      <c r="G71" s="57">
        <f t="shared" si="11"/>
        <v>214326000</v>
      </c>
      <c r="H71" s="143">
        <f>K71/INDEX('Tab 9.1-9.5. Supplementary data'!$G$31:$G$34,MATCH("CH4",'Tab 9.1-9.5. Supplementary data'!$C$31:$C$34,0))</f>
        <v>714420</v>
      </c>
      <c r="I71" s="139">
        <f t="shared" si="12"/>
        <v>2.1276595744680851E-2</v>
      </c>
      <c r="J71" s="59">
        <f t="shared" si="13"/>
        <v>906598980</v>
      </c>
      <c r="K71" s="30">
        <f t="shared" si="16"/>
        <v>19289340</v>
      </c>
      <c r="L71" s="30">
        <f t="shared" si="16"/>
        <v>702989280</v>
      </c>
      <c r="M71" s="104">
        <f t="shared" si="16"/>
        <v>184320360</v>
      </c>
      <c r="N71" s="159">
        <f t="shared" si="15"/>
        <v>73942470</v>
      </c>
      <c r="O71" s="176">
        <f t="shared" si="15"/>
        <v>73942470</v>
      </c>
      <c r="P71" s="177">
        <f t="shared" si="17"/>
        <v>372927240</v>
      </c>
      <c r="Q71" s="177">
        <f t="shared" si="17"/>
        <v>70727580</v>
      </c>
      <c r="R71" s="177">
        <f t="shared" si="17"/>
        <v>0</v>
      </c>
      <c r="S71" s="107">
        <f t="shared" si="17"/>
        <v>2143260</v>
      </c>
      <c r="T71" s="107">
        <f t="shared" si="17"/>
        <v>0</v>
      </c>
      <c r="U71" s="107">
        <f t="shared" si="17"/>
        <v>17146080</v>
      </c>
      <c r="V71" s="176">
        <f t="shared" si="17"/>
        <v>36435420</v>
      </c>
      <c r="W71" s="177">
        <f t="shared" si="17"/>
        <v>122165820.00000001</v>
      </c>
      <c r="X71" s="177">
        <f t="shared" si="17"/>
        <v>137168640</v>
      </c>
    </row>
    <row r="72" spans="1:24" s="31" customFormat="1" ht="18" customHeight="1">
      <c r="A72" s="52"/>
      <c r="B72" s="27" t="s">
        <v>60</v>
      </c>
      <c r="C72" s="27" t="s">
        <v>71</v>
      </c>
      <c r="D72" s="27" t="s">
        <v>64</v>
      </c>
      <c r="E72" s="28">
        <v>144000000</v>
      </c>
      <c r="F72" s="29">
        <f t="shared" si="6"/>
        <v>335520000</v>
      </c>
      <c r="G72" s="57">
        <f t="shared" si="11"/>
        <v>224798400</v>
      </c>
      <c r="H72" s="143">
        <f>K72/INDEX('Tab 9.1-9.5. Supplementary data'!$G$31:$G$34,MATCH("CH4",'Tab 9.1-9.5. Supplementary data'!$C$31:$C$34,0))</f>
        <v>915845.33333333337</v>
      </c>
      <c r="I72" s="139">
        <f t="shared" si="12"/>
        <v>3.3639143730886847E-2</v>
      </c>
      <c r="J72" s="59">
        <f t="shared" si="13"/>
        <v>735090768</v>
      </c>
      <c r="K72" s="30">
        <f t="shared" si="16"/>
        <v>24727824</v>
      </c>
      <c r="L72" s="30">
        <f t="shared" si="16"/>
        <v>561996000</v>
      </c>
      <c r="M72" s="104">
        <f t="shared" si="16"/>
        <v>148366944</v>
      </c>
      <c r="N72" s="159">
        <f t="shared" si="15"/>
        <v>65191535.999999993</v>
      </c>
      <c r="O72" s="176">
        <f t="shared" si="15"/>
        <v>65191535.999999993</v>
      </c>
      <c r="P72" s="177">
        <f t="shared" si="17"/>
        <v>222550416</v>
      </c>
      <c r="Q72" s="177">
        <f t="shared" si="17"/>
        <v>83175408</v>
      </c>
      <c r="R72" s="177">
        <f t="shared" si="17"/>
        <v>0</v>
      </c>
      <c r="S72" s="107">
        <f t="shared" si="17"/>
        <v>0</v>
      </c>
      <c r="T72" s="107">
        <f t="shared" si="17"/>
        <v>0</v>
      </c>
      <c r="U72" s="107">
        <f t="shared" si="17"/>
        <v>24727824</v>
      </c>
      <c r="V72" s="176">
        <f t="shared" si="17"/>
        <v>17983872</v>
      </c>
      <c r="W72" s="177">
        <f t="shared" si="17"/>
        <v>107903232</v>
      </c>
      <c r="X72" s="177">
        <f t="shared" si="17"/>
        <v>148366944</v>
      </c>
    </row>
    <row r="73" spans="1:24" s="31" customFormat="1" ht="18" customHeight="1">
      <c r="A73" s="52"/>
      <c r="B73" s="27" t="s">
        <v>75</v>
      </c>
      <c r="C73" s="27" t="s">
        <v>71</v>
      </c>
      <c r="D73" s="27" t="s">
        <v>72</v>
      </c>
      <c r="E73" s="28">
        <v>981000000</v>
      </c>
      <c r="F73" s="29">
        <f t="shared" si="6"/>
        <v>1854090000</v>
      </c>
      <c r="G73" s="57">
        <f t="shared" si="11"/>
        <v>1168076700</v>
      </c>
      <c r="H73" s="143">
        <f>K73/INDEX('Tab 9.1-9.5. Supplementary data'!$G$31:$G$34,MATCH("CH4",'Tab 9.1-9.5. Supplementary data'!$C$31:$C$34,0))</f>
        <v>3893589</v>
      </c>
      <c r="I73" s="139">
        <f t="shared" si="12"/>
        <v>2.1276595744680851E-2</v>
      </c>
      <c r="J73" s="59">
        <f t="shared" si="13"/>
        <v>4940964441</v>
      </c>
      <c r="K73" s="30">
        <f t="shared" si="16"/>
        <v>105126903</v>
      </c>
      <c r="L73" s="30">
        <f t="shared" si="16"/>
        <v>3831291576</v>
      </c>
      <c r="M73" s="104">
        <f t="shared" si="16"/>
        <v>1004545961.9999999</v>
      </c>
      <c r="N73" s="159">
        <f t="shared" si="15"/>
        <v>402986461.49999994</v>
      </c>
      <c r="O73" s="176">
        <f t="shared" si="15"/>
        <v>402986461.49999994</v>
      </c>
      <c r="P73" s="177">
        <f t="shared" si="17"/>
        <v>2032453458</v>
      </c>
      <c r="Q73" s="177">
        <f t="shared" si="17"/>
        <v>385465311</v>
      </c>
      <c r="R73" s="177">
        <f t="shared" si="17"/>
        <v>0</v>
      </c>
      <c r="S73" s="107">
        <f t="shared" si="17"/>
        <v>11680767</v>
      </c>
      <c r="T73" s="107">
        <f t="shared" si="17"/>
        <v>0</v>
      </c>
      <c r="U73" s="107">
        <f t="shared" si="17"/>
        <v>93446136</v>
      </c>
      <c r="V73" s="176">
        <f t="shared" si="17"/>
        <v>198573039</v>
      </c>
      <c r="W73" s="177">
        <f t="shared" si="17"/>
        <v>665803719.00000012</v>
      </c>
      <c r="X73" s="177">
        <f t="shared" si="17"/>
        <v>747569088</v>
      </c>
    </row>
    <row r="74" spans="1:24" s="31" customFormat="1" ht="18" customHeight="1">
      <c r="A74" s="52"/>
      <c r="B74" s="27" t="s">
        <v>76</v>
      </c>
      <c r="C74" s="27" t="s">
        <v>71</v>
      </c>
      <c r="D74" s="27" t="s">
        <v>72</v>
      </c>
      <c r="E74" s="28">
        <v>810000000</v>
      </c>
      <c r="F74" s="29">
        <f t="shared" si="6"/>
        <v>1530900000</v>
      </c>
      <c r="G74" s="57">
        <f t="shared" si="11"/>
        <v>964467000</v>
      </c>
      <c r="H74" s="143">
        <f>K74/INDEX('Tab 9.1-9.5. Supplementary data'!$G$31:$G$34,MATCH("CH4",'Tab 9.1-9.5. Supplementary data'!$C$31:$C$34,0))</f>
        <v>3214890</v>
      </c>
      <c r="I74" s="139">
        <f t="shared" si="12"/>
        <v>2.1276595744680851E-2</v>
      </c>
      <c r="J74" s="59">
        <f t="shared" si="13"/>
        <v>4079695410</v>
      </c>
      <c r="K74" s="30">
        <f t="shared" si="16"/>
        <v>86802030</v>
      </c>
      <c r="L74" s="30">
        <f t="shared" si="16"/>
        <v>3163451760</v>
      </c>
      <c r="M74" s="104">
        <f t="shared" si="16"/>
        <v>829441620</v>
      </c>
      <c r="N74" s="159">
        <f t="shared" si="15"/>
        <v>332741115</v>
      </c>
      <c r="O74" s="176">
        <f t="shared" si="15"/>
        <v>332741115</v>
      </c>
      <c r="P74" s="177">
        <f t="shared" si="17"/>
        <v>1678172580</v>
      </c>
      <c r="Q74" s="177">
        <f t="shared" si="17"/>
        <v>318274110</v>
      </c>
      <c r="R74" s="177">
        <f t="shared" si="17"/>
        <v>0</v>
      </c>
      <c r="S74" s="107">
        <f t="shared" si="17"/>
        <v>9644670</v>
      </c>
      <c r="T74" s="107">
        <f t="shared" si="17"/>
        <v>0</v>
      </c>
      <c r="U74" s="107">
        <f t="shared" si="17"/>
        <v>77157360</v>
      </c>
      <c r="V74" s="176">
        <f t="shared" si="17"/>
        <v>163959390</v>
      </c>
      <c r="W74" s="177">
        <f t="shared" si="17"/>
        <v>549746190.00000012</v>
      </c>
      <c r="X74" s="177">
        <f t="shared" si="17"/>
        <v>617258880</v>
      </c>
    </row>
    <row r="75" spans="1:24" s="31" customFormat="1" ht="18" customHeight="1">
      <c r="A75" s="52"/>
      <c r="B75" s="27" t="s">
        <v>77</v>
      </c>
      <c r="C75" s="27" t="s">
        <v>71</v>
      </c>
      <c r="D75" s="27" t="s">
        <v>72</v>
      </c>
      <c r="E75" s="28">
        <v>685000000</v>
      </c>
      <c r="F75" s="29">
        <f t="shared" si="6"/>
        <v>1294650000</v>
      </c>
      <c r="G75" s="57">
        <f t="shared" si="11"/>
        <v>815629500</v>
      </c>
      <c r="H75" s="143">
        <f>K75/INDEX('Tab 9.1-9.5. Supplementary data'!$G$31:$G$34,MATCH("CH4",'Tab 9.1-9.5. Supplementary data'!$C$31:$C$34,0))</f>
        <v>2718765</v>
      </c>
      <c r="I75" s="139">
        <f t="shared" si="12"/>
        <v>2.1276595744680851E-2</v>
      </c>
      <c r="J75" s="59">
        <f t="shared" si="13"/>
        <v>3450112785</v>
      </c>
      <c r="K75" s="30">
        <f t="shared" si="16"/>
        <v>73406655</v>
      </c>
      <c r="L75" s="30">
        <f t="shared" si="16"/>
        <v>2675264760</v>
      </c>
      <c r="M75" s="104">
        <f t="shared" si="16"/>
        <v>701441370</v>
      </c>
      <c r="N75" s="159">
        <f t="shared" si="15"/>
        <v>281392177.5</v>
      </c>
      <c r="O75" s="176">
        <f t="shared" si="15"/>
        <v>281392177.5</v>
      </c>
      <c r="P75" s="177">
        <f t="shared" si="17"/>
        <v>1419195330</v>
      </c>
      <c r="Q75" s="177">
        <f t="shared" si="17"/>
        <v>269157735</v>
      </c>
      <c r="R75" s="177">
        <f t="shared" si="17"/>
        <v>0</v>
      </c>
      <c r="S75" s="107">
        <f t="shared" si="17"/>
        <v>8156295</v>
      </c>
      <c r="T75" s="107">
        <f t="shared" si="17"/>
        <v>0</v>
      </c>
      <c r="U75" s="107">
        <f t="shared" si="17"/>
        <v>65250360</v>
      </c>
      <c r="V75" s="176">
        <f t="shared" si="17"/>
        <v>138657015</v>
      </c>
      <c r="W75" s="177">
        <f t="shared" si="17"/>
        <v>464908815.00000006</v>
      </c>
      <c r="X75" s="177">
        <f t="shared" si="17"/>
        <v>522002880</v>
      </c>
    </row>
    <row r="76" spans="1:24" s="31" customFormat="1" ht="18" customHeight="1">
      <c r="A76" s="52"/>
      <c r="B76" s="27" t="s">
        <v>77</v>
      </c>
      <c r="C76" s="27" t="s">
        <v>71</v>
      </c>
      <c r="D76" s="27" t="s">
        <v>78</v>
      </c>
      <c r="E76" s="28">
        <v>66347031.963470325</v>
      </c>
      <c r="F76" s="29">
        <f t="shared" ref="F76:F106" si="18">INDEX(Slaughter_mass,MATCH($C76,INDEX(Slaughter_mass,,1),0),MATCH($D76,INDEX(Slaughter_mass,1,),0))*E76</f>
        <v>145300000</v>
      </c>
      <c r="G76" s="57">
        <f t="shared" si="11"/>
        <v>101710000</v>
      </c>
      <c r="H76" s="143">
        <f>K76/INDEX('Tab 9.1-9.5. Supplementary data'!$G$31:$G$34,MATCH("CH4",'Tab 9.1-9.5. Supplementary data'!$C$31:$C$34,0))</f>
        <v>263692.59259259264</v>
      </c>
      <c r="I76" s="139">
        <f t="shared" si="12"/>
        <v>2.1341463414634148E-2</v>
      </c>
      <c r="J76" s="59">
        <f t="shared" si="13"/>
        <v>333608800</v>
      </c>
      <c r="K76" s="30">
        <f t="shared" si="16"/>
        <v>7119700.0000000009</v>
      </c>
      <c r="L76" s="30">
        <f t="shared" si="16"/>
        <v>289873500</v>
      </c>
      <c r="M76" s="104">
        <f t="shared" si="16"/>
        <v>36615600</v>
      </c>
      <c r="N76" s="159">
        <f t="shared" si="15"/>
        <v>15765050</v>
      </c>
      <c r="O76" s="176">
        <f t="shared" si="15"/>
        <v>15765050</v>
      </c>
      <c r="P76" s="177">
        <f t="shared" si="17"/>
        <v>139342700</v>
      </c>
      <c r="Q76" s="177">
        <f t="shared" si="17"/>
        <v>38649800</v>
      </c>
      <c r="R76" s="177">
        <f t="shared" si="17"/>
        <v>0</v>
      </c>
      <c r="S76" s="107">
        <f t="shared" si="17"/>
        <v>0</v>
      </c>
      <c r="T76" s="107">
        <f t="shared" si="17"/>
        <v>0</v>
      </c>
      <c r="U76" s="107">
        <f t="shared" si="17"/>
        <v>7119700.0000000009</v>
      </c>
      <c r="V76" s="176">
        <f t="shared" si="17"/>
        <v>5085500</v>
      </c>
      <c r="W76" s="177">
        <f t="shared" si="17"/>
        <v>44752400</v>
      </c>
      <c r="X76" s="177">
        <f t="shared" si="17"/>
        <v>67128600</v>
      </c>
    </row>
    <row r="77" spans="1:24" s="31" customFormat="1" ht="18" customHeight="1">
      <c r="A77" s="52"/>
      <c r="B77" s="27" t="s">
        <v>79</v>
      </c>
      <c r="C77" s="27" t="s">
        <v>71</v>
      </c>
      <c r="D77" s="27" t="s">
        <v>72</v>
      </c>
      <c r="E77" s="28">
        <v>680000000</v>
      </c>
      <c r="F77" s="29">
        <f t="shared" si="18"/>
        <v>1285200000</v>
      </c>
      <c r="G77" s="57">
        <f t="shared" si="11"/>
        <v>809676000</v>
      </c>
      <c r="H77" s="143">
        <f>K77/INDEX('Tab 9.1-9.5. Supplementary data'!$G$31:$G$34,MATCH("CH4",'Tab 9.1-9.5. Supplementary data'!$C$31:$C$34,0))</f>
        <v>2698920</v>
      </c>
      <c r="I77" s="139">
        <f t="shared" si="12"/>
        <v>2.1276595744680851E-2</v>
      </c>
      <c r="J77" s="59">
        <f t="shared" si="13"/>
        <v>3424929480</v>
      </c>
      <c r="K77" s="30">
        <f t="shared" si="16"/>
        <v>72870840</v>
      </c>
      <c r="L77" s="30">
        <f t="shared" si="16"/>
        <v>2655737280</v>
      </c>
      <c r="M77" s="104">
        <f t="shared" si="16"/>
        <v>696321360</v>
      </c>
      <c r="N77" s="159">
        <f t="shared" si="15"/>
        <v>279338220</v>
      </c>
      <c r="O77" s="176">
        <f t="shared" si="15"/>
        <v>279338220</v>
      </c>
      <c r="P77" s="177">
        <f t="shared" si="17"/>
        <v>1408836240</v>
      </c>
      <c r="Q77" s="177">
        <f t="shared" si="17"/>
        <v>267193080</v>
      </c>
      <c r="R77" s="177">
        <f t="shared" si="17"/>
        <v>0</v>
      </c>
      <c r="S77" s="107">
        <f t="shared" si="17"/>
        <v>8096760</v>
      </c>
      <c r="T77" s="107">
        <f t="shared" si="17"/>
        <v>0</v>
      </c>
      <c r="U77" s="107">
        <f t="shared" si="17"/>
        <v>64774080</v>
      </c>
      <c r="V77" s="176">
        <f t="shared" si="17"/>
        <v>137644920</v>
      </c>
      <c r="W77" s="177">
        <f t="shared" si="17"/>
        <v>461515320.00000006</v>
      </c>
      <c r="X77" s="177">
        <f t="shared" si="17"/>
        <v>518192640</v>
      </c>
    </row>
    <row r="78" spans="1:24" s="31" customFormat="1" ht="18" customHeight="1">
      <c r="A78" s="52"/>
      <c r="B78" s="27" t="s">
        <v>80</v>
      </c>
      <c r="C78" s="27" t="s">
        <v>71</v>
      </c>
      <c r="D78" s="27" t="s">
        <v>57</v>
      </c>
      <c r="E78" s="28">
        <v>670000000</v>
      </c>
      <c r="F78" s="29">
        <f t="shared" si="18"/>
        <v>1788900000</v>
      </c>
      <c r="G78" s="57">
        <f t="shared" si="11"/>
        <v>1216452000</v>
      </c>
      <c r="H78" s="143">
        <f>K78/INDEX('Tab 9.1-9.5. Supplementary data'!$G$31:$G$34,MATCH("CH4",'Tab 9.1-9.5. Supplementary data'!$C$31:$C$34,0))</f>
        <v>3604302.222222222</v>
      </c>
      <c r="I78" s="139">
        <f t="shared" si="12"/>
        <v>2.9850746268656716E-2</v>
      </c>
      <c r="J78" s="59">
        <f t="shared" si="13"/>
        <v>3260091360</v>
      </c>
      <c r="K78" s="30">
        <f t="shared" si="16"/>
        <v>97316160</v>
      </c>
      <c r="L78" s="30">
        <f t="shared" si="16"/>
        <v>2724852480</v>
      </c>
      <c r="M78" s="104">
        <f t="shared" si="16"/>
        <v>437922720</v>
      </c>
      <c r="N78" s="159">
        <f t="shared" si="15"/>
        <v>152056500</v>
      </c>
      <c r="O78" s="176">
        <f t="shared" si="15"/>
        <v>152056500</v>
      </c>
      <c r="P78" s="177">
        <f t="shared" si="17"/>
        <v>1228616520</v>
      </c>
      <c r="Q78" s="177">
        <f t="shared" si="17"/>
        <v>0</v>
      </c>
      <c r="R78" s="177">
        <f t="shared" si="17"/>
        <v>0</v>
      </c>
      <c r="S78" s="107">
        <f t="shared" si="17"/>
        <v>0</v>
      </c>
      <c r="T78" s="107">
        <f t="shared" si="17"/>
        <v>0</v>
      </c>
      <c r="U78" s="107">
        <f t="shared" si="17"/>
        <v>97316160</v>
      </c>
      <c r="V78" s="176">
        <f t="shared" si="17"/>
        <v>133809720</v>
      </c>
      <c r="W78" s="177">
        <f t="shared" si="17"/>
        <v>693377640</v>
      </c>
      <c r="X78" s="177">
        <f t="shared" si="17"/>
        <v>802858320</v>
      </c>
    </row>
    <row r="79" spans="1:24" s="31" customFormat="1" ht="18" customHeight="1">
      <c r="A79" s="52"/>
      <c r="B79" s="27" t="s">
        <v>81</v>
      </c>
      <c r="C79" s="27" t="s">
        <v>71</v>
      </c>
      <c r="D79" s="27" t="s">
        <v>82</v>
      </c>
      <c r="E79" s="28">
        <v>662200000</v>
      </c>
      <c r="F79" s="29">
        <f t="shared" si="18"/>
        <v>1238314000</v>
      </c>
      <c r="G79" s="57">
        <f t="shared" si="11"/>
        <v>829670380</v>
      </c>
      <c r="H79" s="143">
        <f>K79/INDEX('Tab 9.1-9.5. Supplementary data'!$G$31:$G$34,MATCH("CH4",'Tab 9.1-9.5. Supplementary data'!$C$31:$C$34,0))</f>
        <v>3687423.9111111108</v>
      </c>
      <c r="I79" s="139">
        <f t="shared" si="12"/>
        <v>2.7649769585253454E-2</v>
      </c>
      <c r="J79" s="59">
        <f t="shared" si="13"/>
        <v>3600769449.1999998</v>
      </c>
      <c r="K79" s="30">
        <f t="shared" si="16"/>
        <v>99560445.599999994</v>
      </c>
      <c r="L79" s="30">
        <f t="shared" si="16"/>
        <v>2878956218.5999999</v>
      </c>
      <c r="M79" s="104">
        <f t="shared" si="16"/>
        <v>622252785.00000012</v>
      </c>
      <c r="N79" s="159">
        <f t="shared" si="15"/>
        <v>282087929.20000005</v>
      </c>
      <c r="O79" s="176">
        <f t="shared" si="15"/>
        <v>282087929.20000005</v>
      </c>
      <c r="P79" s="177">
        <f t="shared" ref="P79:X88" si="19">$G79*INDEX(GLEAM_GWP100_AR6,MATCH($C79&amp;$D79,GLEAM_row_index,0),MATCH(P$43,GLEAM_column_index,0))</f>
        <v>1617857241</v>
      </c>
      <c r="Q79" s="177">
        <f t="shared" si="19"/>
        <v>248901114</v>
      </c>
      <c r="R79" s="177">
        <f t="shared" si="19"/>
        <v>0</v>
      </c>
      <c r="S79" s="107">
        <f t="shared" si="19"/>
        <v>0</v>
      </c>
      <c r="T79" s="107">
        <f t="shared" si="19"/>
        <v>0</v>
      </c>
      <c r="U79" s="107">
        <f t="shared" si="19"/>
        <v>99560445.599999994</v>
      </c>
      <c r="V79" s="176">
        <f t="shared" si="19"/>
        <v>58076926.600000009</v>
      </c>
      <c r="W79" s="177">
        <f t="shared" si="19"/>
        <v>472912116.60000002</v>
      </c>
      <c r="X79" s="177">
        <f t="shared" si="19"/>
        <v>539285747</v>
      </c>
    </row>
    <row r="80" spans="1:24" s="31" customFormat="1" ht="18" customHeight="1">
      <c r="A80" s="52"/>
      <c r="B80" s="27" t="s">
        <v>83</v>
      </c>
      <c r="C80" s="27" t="s">
        <v>71</v>
      </c>
      <c r="D80" s="27" t="s">
        <v>72</v>
      </c>
      <c r="E80" s="28">
        <v>657780000</v>
      </c>
      <c r="F80" s="29">
        <f t="shared" si="18"/>
        <v>1243204200</v>
      </c>
      <c r="G80" s="57">
        <f t="shared" si="11"/>
        <v>783218646</v>
      </c>
      <c r="H80" s="143">
        <f>K80/INDEX('Tab 9.1-9.5. Supplementary data'!$G$31:$G$34,MATCH("CH4",'Tab 9.1-9.5. Supplementary data'!$C$31:$C$34,0))</f>
        <v>2610728.8199999998</v>
      </c>
      <c r="I80" s="139">
        <f t="shared" si="12"/>
        <v>2.1276595744680847E-2</v>
      </c>
      <c r="J80" s="59">
        <f t="shared" si="13"/>
        <v>3313014872.5800004</v>
      </c>
      <c r="K80" s="30">
        <f t="shared" si="16"/>
        <v>70489678.140000001</v>
      </c>
      <c r="L80" s="30">
        <f t="shared" si="16"/>
        <v>2568957158.8800001</v>
      </c>
      <c r="M80" s="104">
        <f t="shared" si="16"/>
        <v>673568035.56000006</v>
      </c>
      <c r="N80" s="159">
        <f t="shared" ref="N80:O99" si="20">$G80*INDEX(GLEAM_GWP100_AR6,MATCH($C80&amp;$D80,GLEAM_row_index,0),MATCH(N$43,GLEAM_column_index,0))</f>
        <v>270210432.87</v>
      </c>
      <c r="O80" s="176">
        <f t="shared" si="20"/>
        <v>270210432.87</v>
      </c>
      <c r="P80" s="177">
        <f t="shared" si="19"/>
        <v>1362800444.04</v>
      </c>
      <c r="Q80" s="177">
        <f t="shared" si="19"/>
        <v>258462153.18000001</v>
      </c>
      <c r="R80" s="177">
        <f t="shared" si="19"/>
        <v>0</v>
      </c>
      <c r="S80" s="107">
        <f t="shared" si="19"/>
        <v>7832186.46</v>
      </c>
      <c r="T80" s="107">
        <f t="shared" si="19"/>
        <v>0</v>
      </c>
      <c r="U80" s="107">
        <f t="shared" si="19"/>
        <v>62657491.68</v>
      </c>
      <c r="V80" s="176">
        <f t="shared" si="19"/>
        <v>133147169.82000001</v>
      </c>
      <c r="W80" s="177">
        <f t="shared" si="19"/>
        <v>446434628.22000003</v>
      </c>
      <c r="X80" s="177">
        <f t="shared" si="19"/>
        <v>501259933.44</v>
      </c>
    </row>
    <row r="81" spans="1:24" s="31" customFormat="1" ht="18" customHeight="1">
      <c r="A81" s="52"/>
      <c r="B81" s="27" t="s">
        <v>84</v>
      </c>
      <c r="C81" s="27" t="s">
        <v>71</v>
      </c>
      <c r="D81" s="27" t="s">
        <v>54</v>
      </c>
      <c r="E81" s="28">
        <v>505000000</v>
      </c>
      <c r="F81" s="29">
        <f t="shared" si="18"/>
        <v>1247350000</v>
      </c>
      <c r="G81" s="57">
        <f t="shared" si="11"/>
        <v>1097668000</v>
      </c>
      <c r="H81" s="143">
        <f>K81/INDEX('Tab 9.1-9.5. Supplementary data'!$G$31:$G$34,MATCH("CH4",'Tab 9.1-9.5. Supplementary data'!$C$31:$C$34,0))</f>
        <v>4471980.7407407407</v>
      </c>
      <c r="I81" s="139">
        <f t="shared" si="12"/>
        <v>3.5031847133757961E-2</v>
      </c>
      <c r="J81" s="59">
        <f t="shared" si="13"/>
        <v>3446677520</v>
      </c>
      <c r="K81" s="30">
        <f t="shared" si="16"/>
        <v>120743480</v>
      </c>
      <c r="L81" s="30">
        <f t="shared" si="16"/>
        <v>2810030080</v>
      </c>
      <c r="M81" s="104">
        <f t="shared" si="16"/>
        <v>515903960</v>
      </c>
      <c r="N81" s="159">
        <f t="shared" si="20"/>
        <v>208556920</v>
      </c>
      <c r="O81" s="176">
        <f t="shared" si="20"/>
        <v>208556920</v>
      </c>
      <c r="P81" s="177">
        <f t="shared" si="19"/>
        <v>1229388160</v>
      </c>
      <c r="Q81" s="177">
        <f t="shared" si="19"/>
        <v>428090520</v>
      </c>
      <c r="R81" s="177">
        <f t="shared" si="19"/>
        <v>0</v>
      </c>
      <c r="S81" s="107">
        <f t="shared" si="19"/>
        <v>0</v>
      </c>
      <c r="T81" s="107">
        <f t="shared" si="19"/>
        <v>0</v>
      </c>
      <c r="U81" s="107">
        <f t="shared" si="19"/>
        <v>120743480</v>
      </c>
      <c r="V81" s="176">
        <f t="shared" si="19"/>
        <v>98790120</v>
      </c>
      <c r="W81" s="177">
        <f t="shared" si="19"/>
        <v>439067200</v>
      </c>
      <c r="X81" s="177">
        <f t="shared" si="19"/>
        <v>713484200</v>
      </c>
    </row>
    <row r="82" spans="1:24" s="31" customFormat="1" ht="18" customHeight="1">
      <c r="A82" s="52"/>
      <c r="B82" s="27" t="s">
        <v>84</v>
      </c>
      <c r="C82" s="27" t="s">
        <v>71</v>
      </c>
      <c r="D82" s="27" t="s">
        <v>57</v>
      </c>
      <c r="E82" s="28">
        <v>135000000</v>
      </c>
      <c r="F82" s="29">
        <f t="shared" si="18"/>
        <v>360450000</v>
      </c>
      <c r="G82" s="57">
        <f t="shared" si="11"/>
        <v>245106000</v>
      </c>
      <c r="H82" s="143">
        <f>K82/INDEX('Tab 9.1-9.5. Supplementary data'!$G$31:$G$34,MATCH("CH4",'Tab 9.1-9.5. Supplementary data'!$C$31:$C$34,0))</f>
        <v>726240</v>
      </c>
      <c r="I82" s="139">
        <f t="shared" si="12"/>
        <v>2.9850746268656716E-2</v>
      </c>
      <c r="J82" s="59">
        <f t="shared" si="13"/>
        <v>656884080</v>
      </c>
      <c r="K82" s="30">
        <f t="shared" si="16"/>
        <v>19608480</v>
      </c>
      <c r="L82" s="30">
        <f t="shared" si="16"/>
        <v>549037440</v>
      </c>
      <c r="M82" s="104">
        <f t="shared" si="16"/>
        <v>88238160</v>
      </c>
      <c r="N82" s="159">
        <f t="shared" si="20"/>
        <v>30638250</v>
      </c>
      <c r="O82" s="176">
        <f t="shared" si="20"/>
        <v>30638250</v>
      </c>
      <c r="P82" s="177">
        <f t="shared" si="19"/>
        <v>247557060</v>
      </c>
      <c r="Q82" s="177">
        <f t="shared" si="19"/>
        <v>0</v>
      </c>
      <c r="R82" s="177">
        <f t="shared" si="19"/>
        <v>0</v>
      </c>
      <c r="S82" s="107">
        <f t="shared" si="19"/>
        <v>0</v>
      </c>
      <c r="T82" s="107">
        <f t="shared" si="19"/>
        <v>0</v>
      </c>
      <c r="U82" s="107">
        <f t="shared" si="19"/>
        <v>19608480</v>
      </c>
      <c r="V82" s="176">
        <f t="shared" si="19"/>
        <v>26961660</v>
      </c>
      <c r="W82" s="177">
        <f t="shared" si="19"/>
        <v>139710420</v>
      </c>
      <c r="X82" s="177">
        <f t="shared" si="19"/>
        <v>161769960</v>
      </c>
    </row>
    <row r="83" spans="1:24" s="31" customFormat="1" ht="18" customHeight="1">
      <c r="A83" s="52"/>
      <c r="B83" s="27" t="s">
        <v>85</v>
      </c>
      <c r="C83" s="27" t="s">
        <v>71</v>
      </c>
      <c r="D83" s="27" t="s">
        <v>57</v>
      </c>
      <c r="E83" s="28">
        <v>615000000</v>
      </c>
      <c r="F83" s="29">
        <f t="shared" si="18"/>
        <v>1642050000</v>
      </c>
      <c r="G83" s="57">
        <f t="shared" si="11"/>
        <v>1116594000</v>
      </c>
      <c r="H83" s="143">
        <f>K83/INDEX('Tab 9.1-9.5. Supplementary data'!$G$31:$G$34,MATCH("CH4",'Tab 9.1-9.5. Supplementary data'!$C$31:$C$34,0))</f>
        <v>3308426.6666666665</v>
      </c>
      <c r="I83" s="139">
        <f t="shared" si="12"/>
        <v>2.9850746268656716E-2</v>
      </c>
      <c r="J83" s="59">
        <f t="shared" si="13"/>
        <v>2992471920</v>
      </c>
      <c r="K83" s="30">
        <f t="shared" si="16"/>
        <v>89327520</v>
      </c>
      <c r="L83" s="30">
        <f t="shared" si="16"/>
        <v>2501170560</v>
      </c>
      <c r="M83" s="104">
        <f t="shared" si="16"/>
        <v>401973840</v>
      </c>
      <c r="N83" s="159">
        <f t="shared" si="20"/>
        <v>139574250</v>
      </c>
      <c r="O83" s="176">
        <f t="shared" si="20"/>
        <v>139574250</v>
      </c>
      <c r="P83" s="177">
        <f t="shared" si="19"/>
        <v>1127759940</v>
      </c>
      <c r="Q83" s="177">
        <f t="shared" si="19"/>
        <v>0</v>
      </c>
      <c r="R83" s="177">
        <f t="shared" si="19"/>
        <v>0</v>
      </c>
      <c r="S83" s="107">
        <f t="shared" si="19"/>
        <v>0</v>
      </c>
      <c r="T83" s="107">
        <f t="shared" si="19"/>
        <v>0</v>
      </c>
      <c r="U83" s="107">
        <f t="shared" si="19"/>
        <v>89327520</v>
      </c>
      <c r="V83" s="176">
        <f t="shared" si="19"/>
        <v>122825340</v>
      </c>
      <c r="W83" s="177">
        <f t="shared" si="19"/>
        <v>636458580</v>
      </c>
      <c r="X83" s="177">
        <f t="shared" si="19"/>
        <v>736952040</v>
      </c>
    </row>
    <row r="84" spans="1:24" s="31" customFormat="1" ht="18" customHeight="1">
      <c r="A84" s="52"/>
      <c r="B84" s="27" t="s">
        <v>86</v>
      </c>
      <c r="C84" s="27" t="s">
        <v>71</v>
      </c>
      <c r="D84" s="27" t="s">
        <v>57</v>
      </c>
      <c r="E84" s="28">
        <v>535600000</v>
      </c>
      <c r="F84" s="29">
        <f t="shared" si="18"/>
        <v>1430052000</v>
      </c>
      <c r="G84" s="57">
        <f t="shared" si="11"/>
        <v>972435360</v>
      </c>
      <c r="H84" s="143">
        <f>K84/INDEX('Tab 9.1-9.5. Supplementary data'!$G$31:$G$34,MATCH("CH4",'Tab 9.1-9.5. Supplementary data'!$C$31:$C$34,0))</f>
        <v>2881289.9555555554</v>
      </c>
      <c r="I84" s="139">
        <f t="shared" si="12"/>
        <v>2.9850746268656719E-2</v>
      </c>
      <c r="J84" s="59">
        <f t="shared" si="13"/>
        <v>2606126764.7999997</v>
      </c>
      <c r="K84" s="30">
        <f t="shared" si="16"/>
        <v>77794828.799999997</v>
      </c>
      <c r="L84" s="30">
        <f t="shared" si="16"/>
        <v>2178255206.4000001</v>
      </c>
      <c r="M84" s="104">
        <f t="shared" si="16"/>
        <v>350076729.60000002</v>
      </c>
      <c r="N84" s="159">
        <f t="shared" si="20"/>
        <v>121554420</v>
      </c>
      <c r="O84" s="176">
        <f t="shared" si="20"/>
        <v>121554420</v>
      </c>
      <c r="P84" s="177">
        <f t="shared" si="19"/>
        <v>982159713.60000002</v>
      </c>
      <c r="Q84" s="177">
        <f t="shared" si="19"/>
        <v>0</v>
      </c>
      <c r="R84" s="177">
        <f t="shared" si="19"/>
        <v>0</v>
      </c>
      <c r="S84" s="107">
        <f t="shared" si="19"/>
        <v>0</v>
      </c>
      <c r="T84" s="107">
        <f t="shared" si="19"/>
        <v>0</v>
      </c>
      <c r="U84" s="107">
        <f t="shared" si="19"/>
        <v>77794828.799999997</v>
      </c>
      <c r="V84" s="176">
        <f t="shared" si="19"/>
        <v>106967889.59999999</v>
      </c>
      <c r="W84" s="177">
        <f t="shared" si="19"/>
        <v>554288155.19999993</v>
      </c>
      <c r="X84" s="177">
        <f t="shared" si="19"/>
        <v>641807337.60000002</v>
      </c>
    </row>
    <row r="85" spans="1:24" s="31" customFormat="1" ht="18" customHeight="1">
      <c r="A85" s="52"/>
      <c r="B85" s="27" t="s">
        <v>87</v>
      </c>
      <c r="C85" s="27" t="s">
        <v>71</v>
      </c>
      <c r="D85" s="27" t="s">
        <v>72</v>
      </c>
      <c r="E85" s="28">
        <v>209333333.33333334</v>
      </c>
      <c r="F85" s="29">
        <f t="shared" si="18"/>
        <v>395640000</v>
      </c>
      <c r="G85" s="57">
        <f t="shared" si="11"/>
        <v>249253200</v>
      </c>
      <c r="H85" s="143">
        <f>K85/INDEX('Tab 9.1-9.5. Supplementary data'!$G$31:$G$34,MATCH("CH4",'Tab 9.1-9.5. Supplementary data'!$C$31:$C$34,0))</f>
        <v>830844</v>
      </c>
      <c r="I85" s="139">
        <f t="shared" si="12"/>
        <v>2.1276595744680851E-2</v>
      </c>
      <c r="J85" s="59">
        <f t="shared" si="13"/>
        <v>1054341036</v>
      </c>
      <c r="K85" s="30">
        <f t="shared" ref="K85:M104" si="21">SUMIF($N$42:$X$42,RIGHT(K$43,3),$N85:$X85)</f>
        <v>22432788</v>
      </c>
      <c r="L85" s="30">
        <f t="shared" si="21"/>
        <v>817550496</v>
      </c>
      <c r="M85" s="104">
        <f t="shared" si="21"/>
        <v>214357752</v>
      </c>
      <c r="N85" s="159">
        <f t="shared" si="20"/>
        <v>85992354</v>
      </c>
      <c r="O85" s="176">
        <f t="shared" si="20"/>
        <v>85992354</v>
      </c>
      <c r="P85" s="177">
        <f t="shared" si="19"/>
        <v>433700568</v>
      </c>
      <c r="Q85" s="177">
        <f t="shared" si="19"/>
        <v>82253556</v>
      </c>
      <c r="R85" s="177">
        <f t="shared" si="19"/>
        <v>0</v>
      </c>
      <c r="S85" s="107">
        <f t="shared" si="19"/>
        <v>2492532</v>
      </c>
      <c r="T85" s="107">
        <f t="shared" si="19"/>
        <v>0</v>
      </c>
      <c r="U85" s="107">
        <f t="shared" si="19"/>
        <v>19940256</v>
      </c>
      <c r="V85" s="176">
        <f t="shared" si="19"/>
        <v>42373044</v>
      </c>
      <c r="W85" s="177">
        <f t="shared" si="19"/>
        <v>142074324.00000003</v>
      </c>
      <c r="X85" s="177">
        <f t="shared" si="19"/>
        <v>159522048</v>
      </c>
    </row>
    <row r="86" spans="1:24" s="31" customFormat="1" ht="18" customHeight="1">
      <c r="A86" s="52"/>
      <c r="B86" s="27" t="s">
        <v>87</v>
      </c>
      <c r="C86" s="27" t="s">
        <v>71</v>
      </c>
      <c r="D86" s="27" t="s">
        <v>88</v>
      </c>
      <c r="E86" s="28">
        <v>104666666.66666667</v>
      </c>
      <c r="F86" s="29">
        <f t="shared" si="18"/>
        <v>229220000</v>
      </c>
      <c r="G86" s="57">
        <f t="shared" si="11"/>
        <v>160454000</v>
      </c>
      <c r="H86" s="143">
        <f>K86/INDEX('Tab 9.1-9.5. Supplementary data'!$G$31:$G$34,MATCH("CH4",'Tab 9.1-9.5. Supplementary data'!$C$31:$C$34,0))</f>
        <v>475419.25925925927</v>
      </c>
      <c r="I86" s="139">
        <f t="shared" si="12"/>
        <v>2.6578073089700997E-2</v>
      </c>
      <c r="J86" s="59">
        <f t="shared" si="13"/>
        <v>482966540</v>
      </c>
      <c r="K86" s="30">
        <f t="shared" si="21"/>
        <v>12836320</v>
      </c>
      <c r="L86" s="30">
        <f t="shared" si="21"/>
        <v>383485060</v>
      </c>
      <c r="M86" s="104">
        <f t="shared" si="21"/>
        <v>86645160</v>
      </c>
      <c r="N86" s="159">
        <f t="shared" si="20"/>
        <v>39311230</v>
      </c>
      <c r="O86" s="176">
        <f t="shared" si="20"/>
        <v>39311230</v>
      </c>
      <c r="P86" s="177">
        <f t="shared" si="19"/>
        <v>173290320</v>
      </c>
      <c r="Q86" s="177">
        <f t="shared" si="19"/>
        <v>33695340</v>
      </c>
      <c r="R86" s="177">
        <f t="shared" si="19"/>
        <v>0</v>
      </c>
      <c r="S86" s="107">
        <f t="shared" si="19"/>
        <v>0</v>
      </c>
      <c r="T86" s="107">
        <f t="shared" si="19"/>
        <v>0</v>
      </c>
      <c r="U86" s="107">
        <f t="shared" si="19"/>
        <v>12836320</v>
      </c>
      <c r="V86" s="176">
        <f t="shared" si="19"/>
        <v>8022700</v>
      </c>
      <c r="W86" s="177">
        <f t="shared" si="19"/>
        <v>73808840</v>
      </c>
      <c r="X86" s="177">
        <f t="shared" si="19"/>
        <v>102690560</v>
      </c>
    </row>
    <row r="87" spans="1:24" s="31" customFormat="1" ht="18" customHeight="1">
      <c r="A87" s="316"/>
      <c r="B87" s="27" t="s">
        <v>89</v>
      </c>
      <c r="C87" s="27" t="s">
        <v>71</v>
      </c>
      <c r="D87" s="27" t="s">
        <v>54</v>
      </c>
      <c r="E87" s="28">
        <v>320800000</v>
      </c>
      <c r="F87" s="29">
        <f t="shared" si="18"/>
        <v>792376000.00000012</v>
      </c>
      <c r="G87" s="57">
        <f t="shared" si="11"/>
        <v>697290880.00000012</v>
      </c>
      <c r="H87" s="143">
        <f>K87/INDEX('Tab 9.1-9.5. Supplementary data'!$G$31:$G$34,MATCH("CH4",'Tab 9.1-9.5. Supplementary data'!$C$31:$C$34,0))</f>
        <v>2840814.6962962965</v>
      </c>
      <c r="I87" s="139">
        <f t="shared" si="12"/>
        <v>3.5031847133757961E-2</v>
      </c>
      <c r="J87" s="59">
        <f t="shared" si="13"/>
        <v>2189493363.2000003</v>
      </c>
      <c r="K87" s="30">
        <f t="shared" si="21"/>
        <v>76701996.800000012</v>
      </c>
      <c r="L87" s="30">
        <f t="shared" si="21"/>
        <v>1785064652.8000007</v>
      </c>
      <c r="M87" s="104">
        <f t="shared" si="21"/>
        <v>327726713.60000002</v>
      </c>
      <c r="N87" s="159">
        <f t="shared" si="20"/>
        <v>132485267.20000002</v>
      </c>
      <c r="O87" s="176">
        <f t="shared" si="20"/>
        <v>132485267.20000002</v>
      </c>
      <c r="P87" s="177">
        <f t="shared" si="19"/>
        <v>780965785.60000026</v>
      </c>
      <c r="Q87" s="177">
        <f t="shared" si="19"/>
        <v>271943443.20000005</v>
      </c>
      <c r="R87" s="177">
        <f t="shared" si="19"/>
        <v>0</v>
      </c>
      <c r="S87" s="107">
        <f t="shared" si="19"/>
        <v>0</v>
      </c>
      <c r="T87" s="107">
        <f t="shared" si="19"/>
        <v>0</v>
      </c>
      <c r="U87" s="107">
        <f t="shared" si="19"/>
        <v>76701996.800000012</v>
      </c>
      <c r="V87" s="176">
        <f t="shared" si="19"/>
        <v>62756179.20000001</v>
      </c>
      <c r="W87" s="177">
        <f t="shared" si="19"/>
        <v>278916352.00000006</v>
      </c>
      <c r="X87" s="177">
        <f t="shared" si="19"/>
        <v>453239072.00000012</v>
      </c>
    </row>
    <row r="88" spans="1:24" s="31" customFormat="1" ht="18" customHeight="1">
      <c r="A88" s="52"/>
      <c r="B88" s="27" t="s">
        <v>87</v>
      </c>
      <c r="C88" s="27" t="s">
        <v>90</v>
      </c>
      <c r="D88" s="27" t="s">
        <v>57</v>
      </c>
      <c r="E88" s="28">
        <v>29730489.609338891</v>
      </c>
      <c r="F88" s="29">
        <f t="shared" si="18"/>
        <v>3419006305.0739722</v>
      </c>
      <c r="G88" s="57">
        <f t="shared" si="11"/>
        <v>2564254728.805479</v>
      </c>
      <c r="H88" s="143">
        <f>K88/INDEX('Tab 9.1-9.5. Supplementary data'!$G$31:$G$34,MATCH("CH4",'Tab 9.1-9.5. Supplementary data'!$C$31:$C$34,0))</f>
        <v>223185133.80343986</v>
      </c>
      <c r="I88" s="139">
        <f t="shared" si="12"/>
        <v>0.47379032258064518</v>
      </c>
      <c r="J88" s="59">
        <f t="shared" si="13"/>
        <v>12718703454.875175</v>
      </c>
      <c r="K88" s="30">
        <f t="shared" si="21"/>
        <v>6025998612.6928759</v>
      </c>
      <c r="L88" s="30">
        <f t="shared" si="21"/>
        <v>5333649835.9153957</v>
      </c>
      <c r="M88" s="104">
        <f t="shared" si="21"/>
        <v>1359055006.2669039</v>
      </c>
      <c r="N88" s="159">
        <f t="shared" si="20"/>
        <v>423102030.25290406</v>
      </c>
      <c r="O88" s="176">
        <f t="shared" si="20"/>
        <v>423102030.25290406</v>
      </c>
      <c r="P88" s="177">
        <f t="shared" si="19"/>
        <v>2974535485.4143553</v>
      </c>
      <c r="Q88" s="177">
        <f t="shared" si="19"/>
        <v>0</v>
      </c>
      <c r="R88" s="177">
        <f t="shared" si="19"/>
        <v>0</v>
      </c>
      <c r="S88" s="107">
        <f t="shared" si="19"/>
        <v>0</v>
      </c>
      <c r="T88" s="107">
        <f t="shared" si="19"/>
        <v>384638209.32082182</v>
      </c>
      <c r="U88" s="107">
        <f t="shared" si="19"/>
        <v>5641360403.3720541</v>
      </c>
      <c r="V88" s="176">
        <f t="shared" si="19"/>
        <v>512850945.76109582</v>
      </c>
      <c r="W88" s="177">
        <f t="shared" si="19"/>
        <v>871846607.79386294</v>
      </c>
      <c r="X88" s="177">
        <f t="shared" si="19"/>
        <v>1487267742.7071776</v>
      </c>
    </row>
    <row r="89" spans="1:24" s="31" customFormat="1" ht="18" customHeight="1">
      <c r="A89" s="52"/>
      <c r="B89" s="27" t="s">
        <v>87</v>
      </c>
      <c r="C89" s="27" t="s">
        <v>90</v>
      </c>
      <c r="D89" s="27" t="s">
        <v>72</v>
      </c>
      <c r="E89" s="28">
        <v>13177939.029473471</v>
      </c>
      <c r="F89" s="29">
        <f t="shared" si="18"/>
        <v>1489107110.3305023</v>
      </c>
      <c r="G89" s="57">
        <f t="shared" si="11"/>
        <v>1116830332.7478766</v>
      </c>
      <c r="H89" s="143">
        <f>K89/INDEX('Tab 9.1-9.5. Supplementary data'!$G$31:$G$34,MATCH("CH4",'Tab 9.1-9.5. Supplementary data'!$C$31:$C$34,0))</f>
        <v>111683033.27478765</v>
      </c>
      <c r="I89" s="139">
        <f t="shared" si="12"/>
        <v>0.41033434650455924</v>
      </c>
      <c r="J89" s="59">
        <f t="shared" si="13"/>
        <v>7348743589.4810286</v>
      </c>
      <c r="K89" s="30">
        <f t="shared" si="21"/>
        <v>3015441898.4192667</v>
      </c>
      <c r="L89" s="30">
        <f t="shared" si="21"/>
        <v>3048946808.4017029</v>
      </c>
      <c r="M89" s="104">
        <f t="shared" si="21"/>
        <v>1284354882.660058</v>
      </c>
      <c r="N89" s="159">
        <f t="shared" si="20"/>
        <v>441147981.43541127</v>
      </c>
      <c r="O89" s="176">
        <f t="shared" si="20"/>
        <v>441147981.43541127</v>
      </c>
      <c r="P89" s="177">
        <f t="shared" ref="P89:X98" si="22">$G89*INDEX(GLEAM_GWP100_AR6,MATCH($C89&amp;$D89,GLEAM_row_index,0),MATCH(P$43,GLEAM_column_index,0))</f>
        <v>2121977632.2209656</v>
      </c>
      <c r="Q89" s="177">
        <f t="shared" si="22"/>
        <v>178692853.23966026</v>
      </c>
      <c r="R89" s="177">
        <f t="shared" si="22"/>
        <v>0</v>
      </c>
      <c r="S89" s="107">
        <f t="shared" si="22"/>
        <v>234534369.8770541</v>
      </c>
      <c r="T89" s="107">
        <f t="shared" si="22"/>
        <v>212197763.22209656</v>
      </c>
      <c r="U89" s="107">
        <f t="shared" si="22"/>
        <v>2568709765.320116</v>
      </c>
      <c r="V89" s="176">
        <f t="shared" si="22"/>
        <v>402058919.78923559</v>
      </c>
      <c r="W89" s="177">
        <f t="shared" si="22"/>
        <v>245702673.20453286</v>
      </c>
      <c r="X89" s="177">
        <f t="shared" si="22"/>
        <v>502573649.73654449</v>
      </c>
    </row>
    <row r="90" spans="1:24" s="31" customFormat="1" ht="18" customHeight="1">
      <c r="A90" s="52"/>
      <c r="B90" s="27" t="s">
        <v>87</v>
      </c>
      <c r="C90" s="27" t="s">
        <v>90</v>
      </c>
      <c r="D90" s="27" t="s">
        <v>88</v>
      </c>
      <c r="E90" s="28">
        <v>6260571.3611876406</v>
      </c>
      <c r="F90" s="29">
        <f t="shared" si="18"/>
        <v>726226277.89776635</v>
      </c>
      <c r="G90" s="57">
        <f t="shared" si="11"/>
        <v>544669708.4233247</v>
      </c>
      <c r="H90" s="143">
        <f>K90/INDEX('Tab 9.1-9.5. Supplementary data'!$G$31:$G$34,MATCH("CH4",'Tab 9.1-9.5. Supplementary data'!$C$31:$C$34,0))</f>
        <v>25619649.248060089</v>
      </c>
      <c r="I90" s="139">
        <f t="shared" si="12"/>
        <v>0.26513569937369519</v>
      </c>
      <c r="J90" s="59">
        <f t="shared" si="13"/>
        <v>2608967903.3477259</v>
      </c>
      <c r="K90" s="30">
        <f t="shared" si="21"/>
        <v>691730529.69762242</v>
      </c>
      <c r="L90" s="30">
        <f t="shared" si="21"/>
        <v>1367120968.1425452</v>
      </c>
      <c r="M90" s="104">
        <f t="shared" si="21"/>
        <v>550116405.50755799</v>
      </c>
      <c r="N90" s="159">
        <f t="shared" si="20"/>
        <v>171570958.15334728</v>
      </c>
      <c r="O90" s="176">
        <f t="shared" si="20"/>
        <v>171570958.15334728</v>
      </c>
      <c r="P90" s="177">
        <f t="shared" si="22"/>
        <v>876918230.56155288</v>
      </c>
      <c r="Q90" s="177">
        <f t="shared" si="22"/>
        <v>98040547.516198441</v>
      </c>
      <c r="R90" s="177">
        <f t="shared" si="22"/>
        <v>0</v>
      </c>
      <c r="S90" s="107">
        <f t="shared" si="22"/>
        <v>0</v>
      </c>
      <c r="T90" s="107">
        <f t="shared" si="22"/>
        <v>98040547.516198441</v>
      </c>
      <c r="U90" s="107">
        <f t="shared" si="22"/>
        <v>593689982.18142402</v>
      </c>
      <c r="V90" s="176">
        <f t="shared" si="22"/>
        <v>206974489.20086339</v>
      </c>
      <c r="W90" s="177">
        <f t="shared" si="22"/>
        <v>103487244.6004317</v>
      </c>
      <c r="X90" s="177">
        <f t="shared" si="22"/>
        <v>288674945.46436208</v>
      </c>
    </row>
    <row r="91" spans="1:24" s="31" customFormat="1" ht="18" customHeight="1">
      <c r="A91" s="52"/>
      <c r="B91" s="27" t="s">
        <v>52</v>
      </c>
      <c r="C91" s="27" t="s">
        <v>90</v>
      </c>
      <c r="D91" s="27" t="s">
        <v>57</v>
      </c>
      <c r="E91" s="28">
        <v>26846592</v>
      </c>
      <c r="F91" s="29">
        <f t="shared" si="18"/>
        <v>3087358080</v>
      </c>
      <c r="G91" s="57">
        <f t="shared" si="11"/>
        <v>2315518560</v>
      </c>
      <c r="H91" s="143">
        <f>K91/INDEX('Tab 9.1-9.5. Supplementary data'!$G$31:$G$34,MATCH("CH4",'Tab 9.1-9.5. Supplementary data'!$C$31:$C$34,0))</f>
        <v>201535874.66666666</v>
      </c>
      <c r="I91" s="139">
        <f t="shared" si="12"/>
        <v>0.47379032258064524</v>
      </c>
      <c r="J91" s="59">
        <f t="shared" si="13"/>
        <v>11484972057.599998</v>
      </c>
      <c r="K91" s="30">
        <f t="shared" si="21"/>
        <v>5441468616</v>
      </c>
      <c r="L91" s="30">
        <f t="shared" si="21"/>
        <v>4816278604.8000002</v>
      </c>
      <c r="M91" s="104">
        <f t="shared" si="21"/>
        <v>1227224836.8000002</v>
      </c>
      <c r="N91" s="159">
        <f t="shared" si="20"/>
        <v>382060562.40000004</v>
      </c>
      <c r="O91" s="176">
        <f t="shared" si="20"/>
        <v>382060562.40000004</v>
      </c>
      <c r="P91" s="177">
        <f t="shared" si="22"/>
        <v>2686001529.5999999</v>
      </c>
      <c r="Q91" s="177">
        <f t="shared" si="22"/>
        <v>0</v>
      </c>
      <c r="R91" s="177">
        <f t="shared" si="22"/>
        <v>0</v>
      </c>
      <c r="S91" s="107">
        <f t="shared" si="22"/>
        <v>0</v>
      </c>
      <c r="T91" s="107">
        <f t="shared" si="22"/>
        <v>347327784</v>
      </c>
      <c r="U91" s="107">
        <f t="shared" si="22"/>
        <v>5094140832</v>
      </c>
      <c r="V91" s="176">
        <f t="shared" si="22"/>
        <v>463103712</v>
      </c>
      <c r="W91" s="177">
        <f t="shared" si="22"/>
        <v>787276310.4000001</v>
      </c>
      <c r="X91" s="177">
        <f t="shared" si="22"/>
        <v>1343000764.8</v>
      </c>
    </row>
    <row r="92" spans="1:24" s="31" customFormat="1" ht="18" customHeight="1">
      <c r="A92" s="52"/>
      <c r="B92" s="27" t="s">
        <v>52</v>
      </c>
      <c r="C92" s="27" t="s">
        <v>90</v>
      </c>
      <c r="D92" s="27" t="s">
        <v>54</v>
      </c>
      <c r="E92" s="28">
        <v>8813568</v>
      </c>
      <c r="F92" s="29">
        <f t="shared" si="18"/>
        <v>1013560320</v>
      </c>
      <c r="G92" s="57">
        <f t="shared" si="11"/>
        <v>760170240</v>
      </c>
      <c r="H92" s="143">
        <f>K92/INDEX('Tab 9.1-9.5. Supplementary data'!$G$31:$G$34,MATCH("CH4",'Tab 9.1-9.5. Supplementary data'!$C$31:$C$34,0))</f>
        <v>49551837.866666667</v>
      </c>
      <c r="I92" s="139">
        <f t="shared" si="12"/>
        <v>0.32774674115456243</v>
      </c>
      <c r="J92" s="59">
        <f t="shared" si="13"/>
        <v>4082114188.7999997</v>
      </c>
      <c r="K92" s="30">
        <f t="shared" si="21"/>
        <v>1337899622.4000001</v>
      </c>
      <c r="L92" s="30">
        <f t="shared" si="21"/>
        <v>1953637516.8000002</v>
      </c>
      <c r="M92" s="104">
        <f t="shared" si="21"/>
        <v>790577049.5999999</v>
      </c>
      <c r="N92" s="159">
        <f t="shared" si="20"/>
        <v>224250220.79999998</v>
      </c>
      <c r="O92" s="176">
        <f t="shared" si="20"/>
        <v>224250220.79999998</v>
      </c>
      <c r="P92" s="177">
        <f t="shared" si="22"/>
        <v>1147857062.4000001</v>
      </c>
      <c r="Q92" s="177">
        <f t="shared" si="22"/>
        <v>319271500.80000001</v>
      </c>
      <c r="R92" s="177">
        <f t="shared" si="22"/>
        <v>0</v>
      </c>
      <c r="S92" s="107">
        <f t="shared" si="22"/>
        <v>30406809.600000001</v>
      </c>
      <c r="T92" s="107">
        <f t="shared" si="22"/>
        <v>144432345.59999999</v>
      </c>
      <c r="U92" s="107">
        <f t="shared" si="22"/>
        <v>1163060467.2</v>
      </c>
      <c r="V92" s="176">
        <f t="shared" si="22"/>
        <v>342076608</v>
      </c>
      <c r="W92" s="177">
        <f t="shared" si="22"/>
        <v>98822131.200000003</v>
      </c>
      <c r="X92" s="177">
        <f t="shared" si="22"/>
        <v>387686822.40000004</v>
      </c>
    </row>
    <row r="93" spans="1:24" s="31" customFormat="1" ht="18" customHeight="1">
      <c r="A93" s="52"/>
      <c r="B93" s="27" t="s">
        <v>52</v>
      </c>
      <c r="C93" s="27" t="s">
        <v>90</v>
      </c>
      <c r="D93" s="27" t="s">
        <v>58</v>
      </c>
      <c r="E93" s="28">
        <v>3090547.1999999997</v>
      </c>
      <c r="F93" s="29">
        <f t="shared" si="18"/>
        <v>225609945.59999999</v>
      </c>
      <c r="G93" s="57">
        <f t="shared" si="11"/>
        <v>169207459.19999999</v>
      </c>
      <c r="H93" s="143">
        <f>K93/INDEX('Tab 9.1-9.5. Supplementary data'!$G$31:$G$34,MATCH("CH4",'Tab 9.1-9.5. Supplementary data'!$C$31:$C$34,0))</f>
        <v>28514590.346666668</v>
      </c>
      <c r="I93" s="139">
        <f t="shared" si="12"/>
        <v>0.57667934093789608</v>
      </c>
      <c r="J93" s="59">
        <f t="shared" si="13"/>
        <v>1335046853.0880001</v>
      </c>
      <c r="K93" s="30">
        <f t="shared" si="21"/>
        <v>769893939.36000001</v>
      </c>
      <c r="L93" s="30">
        <f t="shared" si="21"/>
        <v>377332634.01599991</v>
      </c>
      <c r="M93" s="104">
        <f t="shared" si="21"/>
        <v>187820279.71199998</v>
      </c>
      <c r="N93" s="159">
        <f t="shared" si="20"/>
        <v>79527505.823999986</v>
      </c>
      <c r="O93" s="176">
        <f t="shared" si="20"/>
        <v>79527505.823999986</v>
      </c>
      <c r="P93" s="177">
        <f t="shared" si="22"/>
        <v>241966666.65599996</v>
      </c>
      <c r="Q93" s="177">
        <f t="shared" si="22"/>
        <v>3384149.1839999999</v>
      </c>
      <c r="R93" s="177">
        <f t="shared" si="22"/>
        <v>0</v>
      </c>
      <c r="S93" s="107">
        <f t="shared" si="22"/>
        <v>0</v>
      </c>
      <c r="T93" s="107">
        <f t="shared" si="22"/>
        <v>32149417.248</v>
      </c>
      <c r="U93" s="107">
        <f t="shared" si="22"/>
        <v>737744522.11199999</v>
      </c>
      <c r="V93" s="176">
        <f t="shared" si="22"/>
        <v>28765268.063999999</v>
      </c>
      <c r="W93" s="177">
        <f t="shared" si="22"/>
        <v>59222610.719999991</v>
      </c>
      <c r="X93" s="177">
        <f t="shared" si="22"/>
        <v>72759207.456</v>
      </c>
    </row>
    <row r="94" spans="1:24" s="31" customFormat="1" ht="18" customHeight="1">
      <c r="A94" s="52"/>
      <c r="B94" s="27" t="s">
        <v>52</v>
      </c>
      <c r="C94" s="27" t="s">
        <v>90</v>
      </c>
      <c r="D94" s="27" t="s">
        <v>64</v>
      </c>
      <c r="E94" s="28">
        <v>2036053.8</v>
      </c>
      <c r="F94" s="29">
        <f t="shared" si="18"/>
        <v>236182240.80000001</v>
      </c>
      <c r="G94" s="57">
        <f t="shared" si="11"/>
        <v>177136680.59999999</v>
      </c>
      <c r="H94" s="143">
        <f>K94/INDEX('Tab 9.1-9.5. Supplementary data'!$G$31:$G$34,MATCH("CH4",'Tab 9.1-9.5. Supplementary data'!$C$31:$C$34,0))</f>
        <v>8988046.3859999999</v>
      </c>
      <c r="I94" s="139">
        <f t="shared" si="12"/>
        <v>0.27620967741935482</v>
      </c>
      <c r="J94" s="59">
        <f t="shared" si="13"/>
        <v>878597935.77600002</v>
      </c>
      <c r="K94" s="30">
        <f t="shared" si="21"/>
        <v>242677252.42199999</v>
      </c>
      <c r="L94" s="30">
        <f t="shared" si="21"/>
        <v>446384435.11199999</v>
      </c>
      <c r="M94" s="104">
        <f t="shared" si="21"/>
        <v>189536248.24199998</v>
      </c>
      <c r="N94" s="159">
        <f t="shared" si="20"/>
        <v>63769205.015999995</v>
      </c>
      <c r="O94" s="176">
        <f t="shared" si="20"/>
        <v>63769205.015999995</v>
      </c>
      <c r="P94" s="177">
        <f t="shared" si="22"/>
        <v>246219986.03399998</v>
      </c>
      <c r="Q94" s="177">
        <f t="shared" si="22"/>
        <v>49598270.568000004</v>
      </c>
      <c r="R94" s="177">
        <f t="shared" si="22"/>
        <v>0</v>
      </c>
      <c r="S94" s="107">
        <f t="shared" si="22"/>
        <v>0</v>
      </c>
      <c r="T94" s="107">
        <f t="shared" si="22"/>
        <v>28341868.895999998</v>
      </c>
      <c r="U94" s="107">
        <f t="shared" si="22"/>
        <v>214335383.52599999</v>
      </c>
      <c r="V94" s="176">
        <f t="shared" si="22"/>
        <v>61997838.209999993</v>
      </c>
      <c r="W94" s="177">
        <f t="shared" si="22"/>
        <v>47826903.762000002</v>
      </c>
      <c r="X94" s="177">
        <f t="shared" si="22"/>
        <v>102739274.748</v>
      </c>
    </row>
    <row r="95" spans="1:24" s="31" customFormat="1" ht="18" customHeight="1">
      <c r="A95" s="52"/>
      <c r="B95" s="27" t="s">
        <v>61</v>
      </c>
      <c r="C95" s="27" t="s">
        <v>90</v>
      </c>
      <c r="D95" s="27" t="s">
        <v>57</v>
      </c>
      <c r="E95" s="28">
        <v>20573280</v>
      </c>
      <c r="F95" s="29">
        <f t="shared" si="18"/>
        <v>2365927200</v>
      </c>
      <c r="G95" s="57">
        <f t="shared" si="11"/>
        <v>1774445400</v>
      </c>
      <c r="H95" s="143">
        <f>K95/INDEX('Tab 9.1-9.5. Supplementary data'!$G$31:$G$34,MATCH("CH4",'Tab 9.1-9.5. Supplementary data'!$C$31:$C$34,0))</f>
        <v>154442470.00000003</v>
      </c>
      <c r="I95" s="139">
        <f t="shared" si="12"/>
        <v>0.47379032258064524</v>
      </c>
      <c r="J95" s="59">
        <f t="shared" si="13"/>
        <v>8801249184</v>
      </c>
      <c r="K95" s="30">
        <f t="shared" si="21"/>
        <v>4169946690.0000005</v>
      </c>
      <c r="L95" s="30">
        <f t="shared" si="21"/>
        <v>3690846432</v>
      </c>
      <c r="M95" s="104">
        <f t="shared" si="21"/>
        <v>940456062</v>
      </c>
      <c r="N95" s="159">
        <f t="shared" si="20"/>
        <v>292783491</v>
      </c>
      <c r="O95" s="176">
        <f t="shared" si="20"/>
        <v>292783491</v>
      </c>
      <c r="P95" s="177">
        <f t="shared" si="22"/>
        <v>2058356663.9999998</v>
      </c>
      <c r="Q95" s="177">
        <f t="shared" si="22"/>
        <v>0</v>
      </c>
      <c r="R95" s="177">
        <f t="shared" si="22"/>
        <v>0</v>
      </c>
      <c r="S95" s="107">
        <f t="shared" si="22"/>
        <v>0</v>
      </c>
      <c r="T95" s="107">
        <f t="shared" si="22"/>
        <v>266166810</v>
      </c>
      <c r="U95" s="107">
        <f t="shared" si="22"/>
        <v>3903779880.0000005</v>
      </c>
      <c r="V95" s="176">
        <f t="shared" si="22"/>
        <v>354889080</v>
      </c>
      <c r="W95" s="177">
        <f t="shared" si="22"/>
        <v>603311436</v>
      </c>
      <c r="X95" s="177">
        <f t="shared" si="22"/>
        <v>1029178331.9999999</v>
      </c>
    </row>
    <row r="96" spans="1:24" s="31" customFormat="1" ht="18" customHeight="1">
      <c r="A96" s="52"/>
      <c r="B96" s="27" t="s">
        <v>70</v>
      </c>
      <c r="C96" s="27" t="s">
        <v>90</v>
      </c>
      <c r="D96" s="27" t="s">
        <v>64</v>
      </c>
      <c r="E96" s="28">
        <v>17790000</v>
      </c>
      <c r="F96" s="29">
        <f t="shared" si="18"/>
        <v>2063640000</v>
      </c>
      <c r="G96" s="57">
        <f t="shared" si="11"/>
        <v>1547730000</v>
      </c>
      <c r="H96" s="143">
        <f>K96/INDEX('Tab 9.1-9.5. Supplementary data'!$G$31:$G$34,MATCH("CH4",'Tab 9.1-9.5. Supplementary data'!$C$31:$C$34,0))</f>
        <v>78532966.666666672</v>
      </c>
      <c r="I96" s="139">
        <f t="shared" si="12"/>
        <v>0.27620967741935482</v>
      </c>
      <c r="J96" s="59">
        <f t="shared" si="13"/>
        <v>7676740800</v>
      </c>
      <c r="K96" s="30">
        <f t="shared" si="21"/>
        <v>2120390100</v>
      </c>
      <c r="L96" s="30">
        <f t="shared" si="21"/>
        <v>3900279600</v>
      </c>
      <c r="M96" s="104">
        <f t="shared" si="21"/>
        <v>1656071100</v>
      </c>
      <c r="N96" s="159">
        <f t="shared" si="20"/>
        <v>557182800</v>
      </c>
      <c r="O96" s="176">
        <f t="shared" si="20"/>
        <v>557182800</v>
      </c>
      <c r="P96" s="177">
        <f t="shared" si="22"/>
        <v>2151344700</v>
      </c>
      <c r="Q96" s="177">
        <f t="shared" si="22"/>
        <v>433364400.00000006</v>
      </c>
      <c r="R96" s="177">
        <f t="shared" si="22"/>
        <v>0</v>
      </c>
      <c r="S96" s="107">
        <f t="shared" si="22"/>
        <v>0</v>
      </c>
      <c r="T96" s="107">
        <f t="shared" si="22"/>
        <v>247636800</v>
      </c>
      <c r="U96" s="107">
        <f t="shared" si="22"/>
        <v>1872753300</v>
      </c>
      <c r="V96" s="176">
        <f t="shared" si="22"/>
        <v>541705500</v>
      </c>
      <c r="W96" s="177">
        <f t="shared" si="22"/>
        <v>417887100</v>
      </c>
      <c r="X96" s="177">
        <f t="shared" si="22"/>
        <v>897683399.99999988</v>
      </c>
    </row>
    <row r="97" spans="1:24" s="31" customFormat="1" ht="18" customHeight="1">
      <c r="A97" s="316"/>
      <c r="B97" s="27" t="s">
        <v>67</v>
      </c>
      <c r="C97" s="27" t="s">
        <v>90</v>
      </c>
      <c r="D97" s="27" t="s">
        <v>64</v>
      </c>
      <c r="E97" s="28">
        <v>14606840</v>
      </c>
      <c r="F97" s="29">
        <f t="shared" si="18"/>
        <v>1694393440</v>
      </c>
      <c r="G97" s="57">
        <f t="shared" si="11"/>
        <v>1270795080</v>
      </c>
      <c r="H97" s="143">
        <f>K97/INDEX('Tab 9.1-9.5. Supplementary data'!$G$31:$G$34,MATCH("CH4",'Tab 9.1-9.5. Supplementary data'!$C$31:$C$34,0))</f>
        <v>64481083.688888885</v>
      </c>
      <c r="I97" s="139">
        <f t="shared" si="12"/>
        <v>0.27620967741935482</v>
      </c>
      <c r="J97" s="59">
        <f t="shared" si="13"/>
        <v>6303143596.8000002</v>
      </c>
      <c r="K97" s="30">
        <f t="shared" si="21"/>
        <v>1740989259.5999999</v>
      </c>
      <c r="L97" s="30">
        <f t="shared" si="21"/>
        <v>3202403601.5999999</v>
      </c>
      <c r="M97" s="104">
        <f t="shared" si="21"/>
        <v>1359750735.5999999</v>
      </c>
      <c r="N97" s="159">
        <f t="shared" si="20"/>
        <v>457486228.80000001</v>
      </c>
      <c r="O97" s="176">
        <f t="shared" si="20"/>
        <v>457486228.80000001</v>
      </c>
      <c r="P97" s="177">
        <f t="shared" si="22"/>
        <v>1766405161.1999998</v>
      </c>
      <c r="Q97" s="177">
        <f t="shared" si="22"/>
        <v>355822622.40000004</v>
      </c>
      <c r="R97" s="177">
        <f t="shared" si="22"/>
        <v>0</v>
      </c>
      <c r="S97" s="107">
        <f t="shared" si="22"/>
        <v>0</v>
      </c>
      <c r="T97" s="107">
        <f t="shared" si="22"/>
        <v>203327212.80000001</v>
      </c>
      <c r="U97" s="107">
        <f t="shared" si="22"/>
        <v>1537662046.8</v>
      </c>
      <c r="V97" s="176">
        <f t="shared" si="22"/>
        <v>444778278</v>
      </c>
      <c r="W97" s="177">
        <f t="shared" si="22"/>
        <v>343114671.60000002</v>
      </c>
      <c r="X97" s="177">
        <f t="shared" si="22"/>
        <v>737061146.39999998</v>
      </c>
    </row>
    <row r="98" spans="1:24" s="31" customFormat="1" ht="18" customHeight="1">
      <c r="A98" s="52"/>
      <c r="B98" s="27" t="s">
        <v>67</v>
      </c>
      <c r="C98" s="27" t="s">
        <v>90</v>
      </c>
      <c r="D98" s="27" t="s">
        <v>88</v>
      </c>
      <c r="E98" s="28">
        <v>1270160</v>
      </c>
      <c r="F98" s="29">
        <f t="shared" si="18"/>
        <v>147338560</v>
      </c>
      <c r="G98" s="57">
        <f t="shared" si="11"/>
        <v>110503920</v>
      </c>
      <c r="H98" s="143">
        <f>K98/INDEX('Tab 9.1-9.5. Supplementary data'!$G$31:$G$34,MATCH("CH4",'Tab 9.1-9.5. Supplementary data'!$C$31:$C$34,0))</f>
        <v>5197776.9777777782</v>
      </c>
      <c r="I98" s="139">
        <f t="shared" si="12"/>
        <v>0.26513569937369519</v>
      </c>
      <c r="J98" s="59">
        <f t="shared" si="13"/>
        <v>529313776.80000007</v>
      </c>
      <c r="K98" s="30">
        <f t="shared" si="21"/>
        <v>140339978.40000001</v>
      </c>
      <c r="L98" s="30">
        <f t="shared" si="21"/>
        <v>277364839.20000005</v>
      </c>
      <c r="M98" s="104">
        <f t="shared" si="21"/>
        <v>111608959.19999999</v>
      </c>
      <c r="N98" s="159">
        <f t="shared" si="20"/>
        <v>34808734.799999997</v>
      </c>
      <c r="O98" s="176">
        <f t="shared" si="20"/>
        <v>34808734.799999997</v>
      </c>
      <c r="P98" s="177">
        <f t="shared" si="22"/>
        <v>177911311.20000002</v>
      </c>
      <c r="Q98" s="177">
        <f t="shared" si="22"/>
        <v>19890705.599999998</v>
      </c>
      <c r="R98" s="177">
        <f t="shared" si="22"/>
        <v>0</v>
      </c>
      <c r="S98" s="107">
        <f t="shared" si="22"/>
        <v>0</v>
      </c>
      <c r="T98" s="107">
        <f t="shared" si="22"/>
        <v>19890705.599999998</v>
      </c>
      <c r="U98" s="107">
        <f t="shared" si="22"/>
        <v>120449272.80000001</v>
      </c>
      <c r="V98" s="176">
        <f t="shared" si="22"/>
        <v>41991489.600000001</v>
      </c>
      <c r="W98" s="177">
        <f t="shared" si="22"/>
        <v>20995744.800000001</v>
      </c>
      <c r="X98" s="177">
        <f t="shared" si="22"/>
        <v>58567077.600000001</v>
      </c>
    </row>
    <row r="99" spans="1:24" s="31" customFormat="1" ht="18" customHeight="1">
      <c r="A99" s="52"/>
      <c r="B99" s="27" t="s">
        <v>66</v>
      </c>
      <c r="C99" s="27" t="s">
        <v>90</v>
      </c>
      <c r="D99" s="27" t="s">
        <v>64</v>
      </c>
      <c r="E99" s="28">
        <v>12034611</v>
      </c>
      <c r="F99" s="29">
        <f t="shared" si="18"/>
        <v>1396014876</v>
      </c>
      <c r="G99" s="57">
        <f t="shared" si="11"/>
        <v>1047011157</v>
      </c>
      <c r="H99" s="143">
        <f>K99/INDEX('Tab 9.1-9.5. Supplementary data'!$G$31:$G$34,MATCH("CH4",'Tab 9.1-9.5. Supplementary data'!$C$31:$C$34,0))</f>
        <v>53126121.670000009</v>
      </c>
      <c r="I99" s="139">
        <f t="shared" si="12"/>
        <v>0.27620967741935493</v>
      </c>
      <c r="J99" s="59">
        <f t="shared" si="13"/>
        <v>5193175338.7199993</v>
      </c>
      <c r="K99" s="30">
        <f t="shared" si="21"/>
        <v>1434405285.0900002</v>
      </c>
      <c r="L99" s="30">
        <f t="shared" si="21"/>
        <v>2638468115.6399999</v>
      </c>
      <c r="M99" s="104">
        <f t="shared" si="21"/>
        <v>1120301937.99</v>
      </c>
      <c r="N99" s="159">
        <f t="shared" si="20"/>
        <v>376924016.51999998</v>
      </c>
      <c r="O99" s="176">
        <f t="shared" si="20"/>
        <v>376924016.51999998</v>
      </c>
      <c r="P99" s="177">
        <f t="shared" ref="P99:X113" si="23">$G99*INDEX(GLEAM_GWP100_AR6,MATCH($C99&amp;$D99,GLEAM_row_index,0),MATCH(P$43,GLEAM_column_index,0))</f>
        <v>1455345508.2299998</v>
      </c>
      <c r="Q99" s="177">
        <f t="shared" si="23"/>
        <v>293163123.96000004</v>
      </c>
      <c r="R99" s="177">
        <f t="shared" si="23"/>
        <v>0</v>
      </c>
      <c r="S99" s="107">
        <f t="shared" si="23"/>
        <v>0</v>
      </c>
      <c r="T99" s="107">
        <f t="shared" si="23"/>
        <v>167521785.12</v>
      </c>
      <c r="U99" s="107">
        <f t="shared" si="23"/>
        <v>1266883499.97</v>
      </c>
      <c r="V99" s="176">
        <f t="shared" si="23"/>
        <v>366453904.94999999</v>
      </c>
      <c r="W99" s="177">
        <f t="shared" si="23"/>
        <v>282693012.39000005</v>
      </c>
      <c r="X99" s="177">
        <f t="shared" si="23"/>
        <v>607266471.05999994</v>
      </c>
    </row>
    <row r="100" spans="1:24" s="31" customFormat="1" ht="18" customHeight="1">
      <c r="A100" s="52"/>
      <c r="B100" s="27" t="s">
        <v>91</v>
      </c>
      <c r="C100" s="27" t="s">
        <v>90</v>
      </c>
      <c r="D100" s="27" t="s">
        <v>72</v>
      </c>
      <c r="E100" s="28">
        <v>13260000</v>
      </c>
      <c r="F100" s="29">
        <f t="shared" si="18"/>
        <v>1498380000</v>
      </c>
      <c r="G100" s="57">
        <f t="shared" si="11"/>
        <v>1123785000</v>
      </c>
      <c r="H100" s="143">
        <f>K100/INDEX('Tab 9.1-9.5. Supplementary data'!$G$31:$G$34,MATCH("CH4",'Tab 9.1-9.5. Supplementary data'!$C$31:$C$34,0))</f>
        <v>112378500</v>
      </c>
      <c r="I100" s="139">
        <f t="shared" si="12"/>
        <v>0.41033434650455924</v>
      </c>
      <c r="J100" s="59">
        <f t="shared" si="13"/>
        <v>7394505300</v>
      </c>
      <c r="K100" s="30">
        <f t="shared" si="21"/>
        <v>3034219500</v>
      </c>
      <c r="L100" s="30">
        <f t="shared" si="21"/>
        <v>3067933050</v>
      </c>
      <c r="M100" s="104">
        <f t="shared" si="21"/>
        <v>1292352750</v>
      </c>
      <c r="N100" s="159">
        <f t="shared" ref="N100:O113" si="24">$G100*INDEX(GLEAM_GWP100_AR6,MATCH($C100&amp;$D100,GLEAM_row_index,0),MATCH(N$43,GLEAM_column_index,0))</f>
        <v>443895075</v>
      </c>
      <c r="O100" s="176">
        <f t="shared" si="24"/>
        <v>443895075</v>
      </c>
      <c r="P100" s="177">
        <f t="shared" si="23"/>
        <v>2135191500</v>
      </c>
      <c r="Q100" s="177">
        <f t="shared" si="23"/>
        <v>179805600</v>
      </c>
      <c r="R100" s="177">
        <f t="shared" si="23"/>
        <v>0</v>
      </c>
      <c r="S100" s="107">
        <f t="shared" si="23"/>
        <v>235994850</v>
      </c>
      <c r="T100" s="107">
        <f t="shared" si="23"/>
        <v>213519150</v>
      </c>
      <c r="U100" s="107">
        <f t="shared" si="23"/>
        <v>2584705500</v>
      </c>
      <c r="V100" s="176">
        <f t="shared" si="23"/>
        <v>404562600</v>
      </c>
      <c r="W100" s="177">
        <f t="shared" si="23"/>
        <v>247232700</v>
      </c>
      <c r="X100" s="177">
        <f t="shared" si="23"/>
        <v>505703250</v>
      </c>
    </row>
    <row r="101" spans="1:24" s="31" customFormat="1" ht="18" customHeight="1">
      <c r="A101" s="52"/>
      <c r="B101" s="27" t="s">
        <v>73</v>
      </c>
      <c r="C101" s="27" t="s">
        <v>90</v>
      </c>
      <c r="D101" s="27" t="s">
        <v>54</v>
      </c>
      <c r="E101" s="28">
        <v>9639552</v>
      </c>
      <c r="F101" s="29">
        <f t="shared" si="18"/>
        <v>1108548480</v>
      </c>
      <c r="G101" s="57">
        <f t="shared" si="11"/>
        <v>831411360</v>
      </c>
      <c r="H101" s="143">
        <f>K101/INDEX('Tab 9.1-9.5. Supplementary data'!$G$31:$G$34,MATCH("CH4",'Tab 9.1-9.5. Supplementary data'!$C$31:$C$34,0))</f>
        <v>54195703.466666661</v>
      </c>
      <c r="I101" s="139">
        <f t="shared" si="12"/>
        <v>0.32774674115456232</v>
      </c>
      <c r="J101" s="59">
        <f t="shared" si="13"/>
        <v>4464679003.2000008</v>
      </c>
      <c r="K101" s="30">
        <f t="shared" si="21"/>
        <v>1463283993.5999999</v>
      </c>
      <c r="L101" s="30">
        <f t="shared" si="21"/>
        <v>2136727195.1999998</v>
      </c>
      <c r="M101" s="104">
        <f t="shared" si="21"/>
        <v>864667814.39999998</v>
      </c>
      <c r="N101" s="159">
        <f t="shared" si="24"/>
        <v>245266351.19999999</v>
      </c>
      <c r="O101" s="176">
        <f t="shared" si="24"/>
        <v>245266351.19999999</v>
      </c>
      <c r="P101" s="177">
        <f t="shared" si="23"/>
        <v>1255431153.5999999</v>
      </c>
      <c r="Q101" s="177">
        <f t="shared" si="23"/>
        <v>349192771.19999999</v>
      </c>
      <c r="R101" s="177">
        <f t="shared" si="23"/>
        <v>0</v>
      </c>
      <c r="S101" s="107">
        <f t="shared" si="23"/>
        <v>33256454.400000002</v>
      </c>
      <c r="T101" s="107">
        <f t="shared" si="23"/>
        <v>157968158.40000001</v>
      </c>
      <c r="U101" s="107">
        <f t="shared" si="23"/>
        <v>1272059380.8</v>
      </c>
      <c r="V101" s="176">
        <f t="shared" si="23"/>
        <v>374135112</v>
      </c>
      <c r="W101" s="177">
        <f t="shared" si="23"/>
        <v>108083476.8</v>
      </c>
      <c r="X101" s="177">
        <f t="shared" si="23"/>
        <v>424019793.60000002</v>
      </c>
    </row>
    <row r="102" spans="1:24" s="31" customFormat="1" ht="18" customHeight="1">
      <c r="A102" s="52"/>
      <c r="B102" s="27" t="s">
        <v>92</v>
      </c>
      <c r="C102" s="27" t="s">
        <v>90</v>
      </c>
      <c r="D102" s="27" t="s">
        <v>64</v>
      </c>
      <c r="E102" s="28">
        <v>8505747.1264367811</v>
      </c>
      <c r="F102" s="29">
        <f t="shared" si="18"/>
        <v>986666666.66666663</v>
      </c>
      <c r="G102" s="57">
        <f t="shared" si="11"/>
        <v>740000000</v>
      </c>
      <c r="H102" s="143">
        <f>K102/INDEX('Tab 9.1-9.5. Supplementary data'!$G$31:$G$34,MATCH("CH4",'Tab 9.1-9.5. Supplementary data'!$C$31:$C$34,0))</f>
        <v>37548148.148148149</v>
      </c>
      <c r="I102" s="139">
        <f t="shared" si="12"/>
        <v>0.27620967741935482</v>
      </c>
      <c r="J102" s="59">
        <f t="shared" si="13"/>
        <v>3670400000</v>
      </c>
      <c r="K102" s="30">
        <f t="shared" si="21"/>
        <v>1013800000</v>
      </c>
      <c r="L102" s="30">
        <f t="shared" si="21"/>
        <v>1864800000</v>
      </c>
      <c r="M102" s="104">
        <f t="shared" si="21"/>
        <v>791800000</v>
      </c>
      <c r="N102" s="159">
        <f t="shared" si="24"/>
        <v>266400000</v>
      </c>
      <c r="O102" s="176">
        <f t="shared" si="24"/>
        <v>266400000</v>
      </c>
      <c r="P102" s="177">
        <f t="shared" si="23"/>
        <v>1028599999.9999999</v>
      </c>
      <c r="Q102" s="177">
        <f t="shared" si="23"/>
        <v>207200000.00000003</v>
      </c>
      <c r="R102" s="177">
        <f t="shared" si="23"/>
        <v>0</v>
      </c>
      <c r="S102" s="107">
        <f t="shared" si="23"/>
        <v>0</v>
      </c>
      <c r="T102" s="107">
        <f t="shared" si="23"/>
        <v>118400000</v>
      </c>
      <c r="U102" s="107">
        <f t="shared" si="23"/>
        <v>895400000</v>
      </c>
      <c r="V102" s="176">
        <f t="shared" si="23"/>
        <v>258999999.99999997</v>
      </c>
      <c r="W102" s="177">
        <f t="shared" si="23"/>
        <v>199800000</v>
      </c>
      <c r="X102" s="177">
        <f t="shared" si="23"/>
        <v>429200000</v>
      </c>
    </row>
    <row r="103" spans="1:24" s="31" customFormat="1" ht="18" customHeight="1">
      <c r="A103" s="52"/>
      <c r="B103" s="27" t="s">
        <v>93</v>
      </c>
      <c r="C103" s="27" t="s">
        <v>90</v>
      </c>
      <c r="D103" s="27" t="s">
        <v>72</v>
      </c>
      <c r="E103" s="28">
        <v>8450000</v>
      </c>
      <c r="F103" s="29">
        <f t="shared" si="18"/>
        <v>954850000</v>
      </c>
      <c r="G103" s="57">
        <f t="shared" si="11"/>
        <v>716137500</v>
      </c>
      <c r="H103" s="143">
        <f>K103/INDEX('Tab 9.1-9.5. Supplementary data'!$G$31:$G$34,MATCH("CH4",'Tab 9.1-9.5. Supplementary data'!$C$31:$C$34,0))</f>
        <v>71613749.999999985</v>
      </c>
      <c r="I103" s="139">
        <f t="shared" si="12"/>
        <v>0.41033434650455924</v>
      </c>
      <c r="J103" s="59">
        <f t="shared" si="13"/>
        <v>4712184750</v>
      </c>
      <c r="K103" s="30">
        <f t="shared" si="21"/>
        <v>1933571249.9999998</v>
      </c>
      <c r="L103" s="30">
        <f t="shared" si="21"/>
        <v>1955055375</v>
      </c>
      <c r="M103" s="104">
        <f t="shared" si="21"/>
        <v>823558125</v>
      </c>
      <c r="N103" s="159">
        <f t="shared" si="24"/>
        <v>282874312.5</v>
      </c>
      <c r="O103" s="176">
        <f t="shared" si="24"/>
        <v>282874312.5</v>
      </c>
      <c r="P103" s="177">
        <f t="shared" si="23"/>
        <v>1360661250</v>
      </c>
      <c r="Q103" s="177">
        <f t="shared" si="23"/>
        <v>114582000</v>
      </c>
      <c r="R103" s="177">
        <f t="shared" si="23"/>
        <v>0</v>
      </c>
      <c r="S103" s="107">
        <f t="shared" si="23"/>
        <v>150388875</v>
      </c>
      <c r="T103" s="107">
        <f t="shared" si="23"/>
        <v>136066125</v>
      </c>
      <c r="U103" s="107">
        <f t="shared" si="23"/>
        <v>1647116249.9999998</v>
      </c>
      <c r="V103" s="176">
        <f t="shared" si="23"/>
        <v>257809500</v>
      </c>
      <c r="W103" s="177">
        <f t="shared" si="23"/>
        <v>157550250</v>
      </c>
      <c r="X103" s="177">
        <f t="shared" si="23"/>
        <v>322261875</v>
      </c>
    </row>
    <row r="104" spans="1:24" s="31" customFormat="1" ht="18" customHeight="1">
      <c r="A104" s="52"/>
      <c r="B104" s="27" t="s">
        <v>63</v>
      </c>
      <c r="C104" s="27" t="s">
        <v>90</v>
      </c>
      <c r="D104" s="27" t="s">
        <v>64</v>
      </c>
      <c r="E104" s="28">
        <v>8381962.8647214863</v>
      </c>
      <c r="F104" s="29">
        <f t="shared" si="18"/>
        <v>972307692.30769241</v>
      </c>
      <c r="G104" s="57">
        <f t="shared" si="11"/>
        <v>729230769.2307694</v>
      </c>
      <c r="H104" s="143">
        <f>K104/INDEX('Tab 9.1-9.5. Supplementary data'!$G$31:$G$34,MATCH("CH4",'Tab 9.1-9.5. Supplementary data'!$C$31:$C$34,0))</f>
        <v>37001709.401709408</v>
      </c>
      <c r="I104" s="139">
        <f t="shared" si="12"/>
        <v>0.27620967741935482</v>
      </c>
      <c r="J104" s="59">
        <f t="shared" si="13"/>
        <v>3616984615.3846164</v>
      </c>
      <c r="K104" s="30">
        <f t="shared" si="21"/>
        <v>999046153.84615409</v>
      </c>
      <c r="L104" s="30">
        <f t="shared" si="21"/>
        <v>1837661538.4615388</v>
      </c>
      <c r="M104" s="104">
        <f t="shared" si="21"/>
        <v>780276923.07692325</v>
      </c>
      <c r="N104" s="159">
        <f t="shared" si="24"/>
        <v>262523076.92307699</v>
      </c>
      <c r="O104" s="176">
        <f t="shared" si="24"/>
        <v>262523076.92307699</v>
      </c>
      <c r="P104" s="177">
        <f t="shared" si="23"/>
        <v>1013630769.2307694</v>
      </c>
      <c r="Q104" s="177">
        <f t="shared" si="23"/>
        <v>204184615.38461545</v>
      </c>
      <c r="R104" s="177">
        <f t="shared" si="23"/>
        <v>0</v>
      </c>
      <c r="S104" s="107">
        <f t="shared" si="23"/>
        <v>0</v>
      </c>
      <c r="T104" s="107">
        <f t="shared" si="23"/>
        <v>116676923.0769231</v>
      </c>
      <c r="U104" s="107">
        <f t="shared" si="23"/>
        <v>882369230.76923096</v>
      </c>
      <c r="V104" s="176">
        <f t="shared" si="23"/>
        <v>255230769.23076928</v>
      </c>
      <c r="W104" s="177">
        <f t="shared" si="23"/>
        <v>196892307.69230774</v>
      </c>
      <c r="X104" s="177">
        <f t="shared" si="23"/>
        <v>422953846.1538462</v>
      </c>
    </row>
    <row r="105" spans="1:24" s="31" customFormat="1" ht="18" customHeight="1">
      <c r="A105" s="52"/>
      <c r="B105" s="27" t="s">
        <v>89</v>
      </c>
      <c r="C105" s="27" t="s">
        <v>90</v>
      </c>
      <c r="D105" s="27" t="s">
        <v>54</v>
      </c>
      <c r="E105" s="28">
        <v>7300000</v>
      </c>
      <c r="F105" s="29">
        <f t="shared" si="18"/>
        <v>839500000</v>
      </c>
      <c r="G105" s="57">
        <f t="shared" si="11"/>
        <v>629625000</v>
      </c>
      <c r="H105" s="143">
        <f>K105/INDEX('Tab 9.1-9.5. Supplementary data'!$G$31:$G$34,MATCH("CH4",'Tab 9.1-9.5. Supplementary data'!$C$31:$C$34,0))</f>
        <v>41042222.222222224</v>
      </c>
      <c r="I105" s="139">
        <f t="shared" si="12"/>
        <v>0.32774674115456237</v>
      </c>
      <c r="J105" s="59">
        <f t="shared" si="13"/>
        <v>3381086250</v>
      </c>
      <c r="K105" s="30">
        <f t="shared" ref="K105:M113" si="25">SUMIF($N$42:$X$42,RIGHT(K$43,3),$N105:$X105)</f>
        <v>1108140000</v>
      </c>
      <c r="L105" s="30">
        <f t="shared" si="25"/>
        <v>1618136250</v>
      </c>
      <c r="M105" s="104">
        <f t="shared" si="25"/>
        <v>654810000</v>
      </c>
      <c r="N105" s="159">
        <f t="shared" si="24"/>
        <v>185739375</v>
      </c>
      <c r="O105" s="176">
        <f t="shared" si="24"/>
        <v>185739375</v>
      </c>
      <c r="P105" s="177">
        <f t="shared" si="23"/>
        <v>950733750</v>
      </c>
      <c r="Q105" s="177">
        <f t="shared" si="23"/>
        <v>264442500</v>
      </c>
      <c r="R105" s="177">
        <f t="shared" si="23"/>
        <v>0</v>
      </c>
      <c r="S105" s="107">
        <f t="shared" si="23"/>
        <v>25185000</v>
      </c>
      <c r="T105" s="107">
        <f t="shared" si="23"/>
        <v>119628750</v>
      </c>
      <c r="U105" s="107">
        <f t="shared" si="23"/>
        <v>963326250</v>
      </c>
      <c r="V105" s="176">
        <f t="shared" si="23"/>
        <v>283331250</v>
      </c>
      <c r="W105" s="177">
        <f t="shared" si="23"/>
        <v>81851250</v>
      </c>
      <c r="X105" s="177">
        <f t="shared" si="23"/>
        <v>321108750</v>
      </c>
    </row>
    <row r="106" spans="1:24" s="31" customFormat="1" ht="18" customHeight="1">
      <c r="A106" s="52"/>
      <c r="B106" s="27" t="s">
        <v>77</v>
      </c>
      <c r="C106" s="27" t="s">
        <v>90</v>
      </c>
      <c r="D106" s="27" t="s">
        <v>57</v>
      </c>
      <c r="E106" s="28">
        <v>3800000</v>
      </c>
      <c r="F106" s="29">
        <f t="shared" si="18"/>
        <v>437000000</v>
      </c>
      <c r="G106" s="57">
        <f t="shared" si="11"/>
        <v>327750000</v>
      </c>
      <c r="H106" s="143">
        <f>K106/INDEX('Tab 9.1-9.5. Supplementary data'!$G$31:$G$34,MATCH("CH4",'Tab 9.1-9.5. Supplementary data'!$C$31:$C$34,0))</f>
        <v>28526388.888888888</v>
      </c>
      <c r="I106" s="139">
        <f t="shared" si="12"/>
        <v>0.47379032258064518</v>
      </c>
      <c r="J106" s="59">
        <f t="shared" si="13"/>
        <v>1625640000</v>
      </c>
      <c r="K106" s="30">
        <f t="shared" si="25"/>
        <v>770212500</v>
      </c>
      <c r="L106" s="30">
        <f t="shared" si="25"/>
        <v>681720000</v>
      </c>
      <c r="M106" s="104">
        <f t="shared" si="25"/>
        <v>173707500</v>
      </c>
      <c r="N106" s="159">
        <f t="shared" si="24"/>
        <v>54078750</v>
      </c>
      <c r="O106" s="176">
        <f t="shared" si="24"/>
        <v>54078750</v>
      </c>
      <c r="P106" s="177">
        <f t="shared" si="23"/>
        <v>380190000</v>
      </c>
      <c r="Q106" s="177">
        <f t="shared" si="23"/>
        <v>0</v>
      </c>
      <c r="R106" s="177">
        <f t="shared" si="23"/>
        <v>0</v>
      </c>
      <c r="S106" s="107">
        <f t="shared" si="23"/>
        <v>0</v>
      </c>
      <c r="T106" s="107">
        <f t="shared" si="23"/>
        <v>49162500</v>
      </c>
      <c r="U106" s="107">
        <f t="shared" si="23"/>
        <v>721050000</v>
      </c>
      <c r="V106" s="176">
        <f t="shared" si="23"/>
        <v>65550000</v>
      </c>
      <c r="W106" s="177">
        <f t="shared" si="23"/>
        <v>111435000.00000001</v>
      </c>
      <c r="X106" s="177">
        <f t="shared" si="23"/>
        <v>190095000</v>
      </c>
    </row>
    <row r="107" spans="1:24" s="31" customFormat="1" ht="18" customHeight="1">
      <c r="A107" s="52"/>
      <c r="B107" s="27" t="s">
        <v>77</v>
      </c>
      <c r="C107" s="27" t="s">
        <v>90</v>
      </c>
      <c r="D107" s="27" t="s">
        <v>78</v>
      </c>
      <c r="E107" s="28">
        <v>2270689.6551724137</v>
      </c>
      <c r="F107" s="29">
        <f t="shared" ref="F107:F113" si="26">INDEX(Slaughter_mass,MATCH($C107,INDEX(Slaughter_mass,,1),0),MATCH($D107,INDEX(Slaughter_mass,1,),0))*E107</f>
        <v>263400000</v>
      </c>
      <c r="G107" s="57">
        <f t="shared" si="11"/>
        <v>197550000</v>
      </c>
      <c r="H107" s="143">
        <f>K107/INDEX('Tab 9.1-9.5. Supplementary data'!$G$31:$G$34,MATCH("CH4",'Tab 9.1-9.5. Supplementary data'!$C$31:$C$34,0))</f>
        <v>4390000</v>
      </c>
      <c r="I107" s="139">
        <f t="shared" si="12"/>
        <v>0.12958963282937366</v>
      </c>
      <c r="J107" s="59">
        <f t="shared" si="13"/>
        <v>914656500</v>
      </c>
      <c r="K107" s="30">
        <f t="shared" si="25"/>
        <v>118530000</v>
      </c>
      <c r="L107" s="30">
        <f t="shared" si="25"/>
        <v>622282500</v>
      </c>
      <c r="M107" s="104">
        <f t="shared" si="25"/>
        <v>173844000</v>
      </c>
      <c r="N107" s="159">
        <f t="shared" si="24"/>
        <v>36546750</v>
      </c>
      <c r="O107" s="176">
        <f t="shared" si="24"/>
        <v>36546750</v>
      </c>
      <c r="P107" s="177">
        <f t="shared" si="23"/>
        <v>406953000</v>
      </c>
      <c r="Q107" s="177">
        <f t="shared" si="23"/>
        <v>59265000</v>
      </c>
      <c r="R107" s="177">
        <f t="shared" si="23"/>
        <v>0</v>
      </c>
      <c r="S107" s="107">
        <f t="shared" si="23"/>
        <v>0</v>
      </c>
      <c r="T107" s="107">
        <f t="shared" si="23"/>
        <v>33583500</v>
      </c>
      <c r="U107" s="107">
        <f t="shared" si="23"/>
        <v>84946500</v>
      </c>
      <c r="V107" s="176">
        <f t="shared" si="23"/>
        <v>100750500</v>
      </c>
      <c r="W107" s="177">
        <f t="shared" si="23"/>
        <v>43461000</v>
      </c>
      <c r="X107" s="177">
        <f t="shared" si="23"/>
        <v>112603499.99999999</v>
      </c>
    </row>
    <row r="108" spans="1:24" s="31" customFormat="1" ht="18" customHeight="1">
      <c r="A108" s="52"/>
      <c r="B108" s="27" t="s">
        <v>77</v>
      </c>
      <c r="C108" s="27" t="s">
        <v>90</v>
      </c>
      <c r="D108" s="27" t="s">
        <v>72</v>
      </c>
      <c r="E108" s="28">
        <v>1130000</v>
      </c>
      <c r="F108" s="29">
        <f t="shared" si="26"/>
        <v>127690000</v>
      </c>
      <c r="G108" s="57">
        <f t="shared" ref="G108:G113" si="27">INDEX(Dressing_perc,MATCH($C108,INDEX(Dressing_perc,,1),0),MATCH($D108,INDEX(Dressing_perc,1,),0))*F108/100</f>
        <v>95767500</v>
      </c>
      <c r="H108" s="143">
        <f>K108/INDEX('Tab 9.1-9.5. Supplementary data'!$G$31:$G$34,MATCH("CH4",'Tab 9.1-9.5. Supplementary data'!$C$31:$C$34,0))</f>
        <v>9576749.9999999981</v>
      </c>
      <c r="I108" s="139">
        <f t="shared" ref="I108:I113" si="28">K108/J108</f>
        <v>0.41033434650455924</v>
      </c>
      <c r="J108" s="59">
        <f t="shared" ref="J108:J113" si="29">SUM(N108:X108)</f>
        <v>630150150</v>
      </c>
      <c r="K108" s="30">
        <f t="shared" si="25"/>
        <v>258572249.99999997</v>
      </c>
      <c r="L108" s="30">
        <f t="shared" si="25"/>
        <v>261445275</v>
      </c>
      <c r="M108" s="104">
        <f t="shared" si="25"/>
        <v>110132625</v>
      </c>
      <c r="N108" s="159">
        <f t="shared" si="24"/>
        <v>37828162.5</v>
      </c>
      <c r="O108" s="176">
        <f t="shared" si="24"/>
        <v>37828162.5</v>
      </c>
      <c r="P108" s="177">
        <f t="shared" si="23"/>
        <v>181958250</v>
      </c>
      <c r="Q108" s="177">
        <f t="shared" si="23"/>
        <v>15322800</v>
      </c>
      <c r="R108" s="177">
        <f t="shared" si="23"/>
        <v>0</v>
      </c>
      <c r="S108" s="107">
        <f t="shared" si="23"/>
        <v>20111175</v>
      </c>
      <c r="T108" s="107">
        <f t="shared" si="23"/>
        <v>18195825</v>
      </c>
      <c r="U108" s="107">
        <f t="shared" si="23"/>
        <v>220265249.99999997</v>
      </c>
      <c r="V108" s="176">
        <f t="shared" si="23"/>
        <v>34476300</v>
      </c>
      <c r="W108" s="177">
        <f t="shared" si="23"/>
        <v>21068850</v>
      </c>
      <c r="X108" s="177">
        <f t="shared" si="23"/>
        <v>43095375</v>
      </c>
    </row>
    <row r="109" spans="1:24" s="31" customFormat="1" ht="18" customHeight="1">
      <c r="A109" s="52"/>
      <c r="B109" s="27" t="s">
        <v>69</v>
      </c>
      <c r="C109" s="27" t="s">
        <v>90</v>
      </c>
      <c r="D109" s="27" t="s">
        <v>64</v>
      </c>
      <c r="E109" s="28">
        <v>6600000</v>
      </c>
      <c r="F109" s="29">
        <f t="shared" si="26"/>
        <v>765600000</v>
      </c>
      <c r="G109" s="57">
        <f t="shared" si="27"/>
        <v>574200000</v>
      </c>
      <c r="H109" s="143">
        <f>K109/INDEX('Tab 9.1-9.5. Supplementary data'!$G$31:$G$34,MATCH("CH4",'Tab 9.1-9.5. Supplementary data'!$C$31:$C$34,0))</f>
        <v>29135333.333333332</v>
      </c>
      <c r="I109" s="139">
        <f t="shared" si="28"/>
        <v>0.27620967741935482</v>
      </c>
      <c r="J109" s="59">
        <f t="shared" si="29"/>
        <v>2848032000</v>
      </c>
      <c r="K109" s="30">
        <f t="shared" si="25"/>
        <v>786654000</v>
      </c>
      <c r="L109" s="30">
        <f t="shared" si="25"/>
        <v>1446984000</v>
      </c>
      <c r="M109" s="104">
        <f t="shared" si="25"/>
        <v>614394000</v>
      </c>
      <c r="N109" s="159">
        <f t="shared" si="24"/>
        <v>206712000</v>
      </c>
      <c r="O109" s="176">
        <f t="shared" si="24"/>
        <v>206712000</v>
      </c>
      <c r="P109" s="177">
        <f t="shared" si="23"/>
        <v>798138000</v>
      </c>
      <c r="Q109" s="177">
        <f t="shared" si="23"/>
        <v>160776000.00000003</v>
      </c>
      <c r="R109" s="177">
        <f t="shared" si="23"/>
        <v>0</v>
      </c>
      <c r="S109" s="107">
        <f t="shared" si="23"/>
        <v>0</v>
      </c>
      <c r="T109" s="107">
        <f t="shared" si="23"/>
        <v>91872000</v>
      </c>
      <c r="U109" s="107">
        <f t="shared" si="23"/>
        <v>694782000</v>
      </c>
      <c r="V109" s="176">
        <f t="shared" si="23"/>
        <v>200970000</v>
      </c>
      <c r="W109" s="177">
        <f t="shared" si="23"/>
        <v>155034000</v>
      </c>
      <c r="X109" s="177">
        <f t="shared" si="23"/>
        <v>333036000</v>
      </c>
    </row>
    <row r="110" spans="1:24" s="31" customFormat="1" ht="18" customHeight="1">
      <c r="A110" s="52"/>
      <c r="B110" s="27" t="s">
        <v>94</v>
      </c>
      <c r="C110" s="27" t="s">
        <v>90</v>
      </c>
      <c r="D110" s="27" t="s">
        <v>64</v>
      </c>
      <c r="E110" s="28">
        <v>6400000</v>
      </c>
      <c r="F110" s="29">
        <f t="shared" si="26"/>
        <v>742400000</v>
      </c>
      <c r="G110" s="57">
        <f t="shared" si="27"/>
        <v>556800000</v>
      </c>
      <c r="H110" s="143">
        <f>K110/INDEX('Tab 9.1-9.5. Supplementary data'!$G$31:$G$34,MATCH("CH4",'Tab 9.1-9.5. Supplementary data'!$C$31:$C$34,0))</f>
        <v>28252444.444444444</v>
      </c>
      <c r="I110" s="139">
        <f t="shared" si="28"/>
        <v>0.27620967741935482</v>
      </c>
      <c r="J110" s="59">
        <f t="shared" si="29"/>
        <v>2761728000</v>
      </c>
      <c r="K110" s="30">
        <f t="shared" si="25"/>
        <v>762816000</v>
      </c>
      <c r="L110" s="30">
        <f t="shared" si="25"/>
        <v>1403136000</v>
      </c>
      <c r="M110" s="104">
        <f t="shared" si="25"/>
        <v>595776000</v>
      </c>
      <c r="N110" s="159">
        <f t="shared" si="24"/>
        <v>200448000</v>
      </c>
      <c r="O110" s="176">
        <f t="shared" si="24"/>
        <v>200448000</v>
      </c>
      <c r="P110" s="177">
        <f t="shared" si="23"/>
        <v>773952000</v>
      </c>
      <c r="Q110" s="177">
        <f t="shared" si="23"/>
        <v>155904000</v>
      </c>
      <c r="R110" s="177">
        <f t="shared" si="23"/>
        <v>0</v>
      </c>
      <c r="S110" s="107">
        <f t="shared" si="23"/>
        <v>0</v>
      </c>
      <c r="T110" s="107">
        <f t="shared" si="23"/>
        <v>89088000</v>
      </c>
      <c r="U110" s="107">
        <f t="shared" si="23"/>
        <v>673728000</v>
      </c>
      <c r="V110" s="176">
        <f t="shared" si="23"/>
        <v>194880000</v>
      </c>
      <c r="W110" s="177">
        <f t="shared" si="23"/>
        <v>150336000</v>
      </c>
      <c r="X110" s="177">
        <f t="shared" si="23"/>
        <v>322944000</v>
      </c>
    </row>
    <row r="111" spans="1:24" s="31" customFormat="1" ht="18" customHeight="1">
      <c r="A111" s="52"/>
      <c r="B111" s="27" t="s">
        <v>83</v>
      </c>
      <c r="C111" s="27" t="s">
        <v>90</v>
      </c>
      <c r="D111" s="27" t="s">
        <v>72</v>
      </c>
      <c r="E111" s="28">
        <v>3960000</v>
      </c>
      <c r="F111" s="29">
        <f t="shared" si="26"/>
        <v>447480000</v>
      </c>
      <c r="G111" s="57">
        <f t="shared" si="27"/>
        <v>335610000</v>
      </c>
      <c r="H111" s="143">
        <f>K111/INDEX('Tab 9.1-9.5. Supplementary data'!$G$31:$G$34,MATCH("CH4",'Tab 9.1-9.5. Supplementary data'!$C$31:$C$34,0))</f>
        <v>33561000</v>
      </c>
      <c r="I111" s="139">
        <f t="shared" si="28"/>
        <v>0.41033434650455924</v>
      </c>
      <c r="J111" s="59">
        <f t="shared" si="29"/>
        <v>2208313800</v>
      </c>
      <c r="K111" s="30">
        <f t="shared" si="25"/>
        <v>906147000</v>
      </c>
      <c r="L111" s="30">
        <f t="shared" si="25"/>
        <v>916215300</v>
      </c>
      <c r="M111" s="104">
        <f t="shared" si="25"/>
        <v>385951500</v>
      </c>
      <c r="N111" s="159">
        <f t="shared" si="24"/>
        <v>132565950</v>
      </c>
      <c r="O111" s="176">
        <f t="shared" si="24"/>
        <v>132565950</v>
      </c>
      <c r="P111" s="177">
        <f t="shared" si="23"/>
        <v>637659000</v>
      </c>
      <c r="Q111" s="177">
        <f t="shared" si="23"/>
        <v>53697600</v>
      </c>
      <c r="R111" s="177">
        <f t="shared" si="23"/>
        <v>0</v>
      </c>
      <c r="S111" s="107">
        <f t="shared" si="23"/>
        <v>70478100</v>
      </c>
      <c r="T111" s="107">
        <f t="shared" si="23"/>
        <v>63765900</v>
      </c>
      <c r="U111" s="107">
        <f t="shared" si="23"/>
        <v>771903000</v>
      </c>
      <c r="V111" s="176">
        <f t="shared" si="23"/>
        <v>120819600</v>
      </c>
      <c r="W111" s="177">
        <f t="shared" si="23"/>
        <v>73834200</v>
      </c>
      <c r="X111" s="177">
        <f t="shared" si="23"/>
        <v>151024500</v>
      </c>
    </row>
    <row r="112" spans="1:24" s="31" customFormat="1" ht="18" customHeight="1">
      <c r="A112" s="52"/>
      <c r="B112" s="27" t="s">
        <v>74</v>
      </c>
      <c r="C112" s="27" t="s">
        <v>90</v>
      </c>
      <c r="D112" s="27" t="s">
        <v>72</v>
      </c>
      <c r="E112" s="28">
        <v>3840000</v>
      </c>
      <c r="F112" s="29">
        <f t="shared" si="26"/>
        <v>433920000</v>
      </c>
      <c r="G112" s="57">
        <f t="shared" si="27"/>
        <v>325440000</v>
      </c>
      <c r="H112" s="143">
        <f>K112/INDEX('Tab 9.1-9.5. Supplementary data'!$G$31:$G$34,MATCH("CH4",'Tab 9.1-9.5. Supplementary data'!$C$31:$C$34,0))</f>
        <v>32544000</v>
      </c>
      <c r="I112" s="139">
        <f t="shared" si="28"/>
        <v>0.41033434650455924</v>
      </c>
      <c r="J112" s="59">
        <f t="shared" si="29"/>
        <v>2141395200</v>
      </c>
      <c r="K112" s="30">
        <f t="shared" si="25"/>
        <v>878688000</v>
      </c>
      <c r="L112" s="30">
        <f t="shared" si="25"/>
        <v>888451200</v>
      </c>
      <c r="M112" s="104">
        <f t="shared" si="25"/>
        <v>374256000</v>
      </c>
      <c r="N112" s="159">
        <f t="shared" si="24"/>
        <v>128548800</v>
      </c>
      <c r="O112" s="176">
        <f t="shared" si="24"/>
        <v>128548800</v>
      </c>
      <c r="P112" s="177">
        <f t="shared" si="23"/>
        <v>618336000</v>
      </c>
      <c r="Q112" s="177">
        <f t="shared" si="23"/>
        <v>52070400</v>
      </c>
      <c r="R112" s="177">
        <f t="shared" si="23"/>
        <v>0</v>
      </c>
      <c r="S112" s="107">
        <f t="shared" si="23"/>
        <v>68342400</v>
      </c>
      <c r="T112" s="107">
        <f t="shared" si="23"/>
        <v>61833600</v>
      </c>
      <c r="U112" s="107">
        <f t="shared" si="23"/>
        <v>748512000</v>
      </c>
      <c r="V112" s="176">
        <f t="shared" si="23"/>
        <v>117158400</v>
      </c>
      <c r="W112" s="177">
        <f t="shared" si="23"/>
        <v>71596800</v>
      </c>
      <c r="X112" s="177">
        <f t="shared" si="23"/>
        <v>146448000</v>
      </c>
    </row>
    <row r="113" spans="1:24" s="31" customFormat="1" ht="18" customHeight="1">
      <c r="A113" s="52"/>
      <c r="B113" s="27" t="s">
        <v>65</v>
      </c>
      <c r="C113" s="27" t="s">
        <v>90</v>
      </c>
      <c r="D113" s="27" t="s">
        <v>64</v>
      </c>
      <c r="E113" s="28">
        <v>707338.63837312115</v>
      </c>
      <c r="F113" s="29">
        <f t="shared" si="26"/>
        <v>82051282.051282048</v>
      </c>
      <c r="G113" s="57">
        <f t="shared" si="27"/>
        <v>61538461.538461536</v>
      </c>
      <c r="H113" s="143">
        <f>K113/INDEX('Tab 9.1-9.5. Supplementary data'!$G$31:$G$34,MATCH("CH4",'Tab 9.1-9.5. Supplementary data'!$C$31:$C$34,0))</f>
        <v>3122507.1225071223</v>
      </c>
      <c r="I113" s="139">
        <f t="shared" si="28"/>
        <v>0.27620967741935476</v>
      </c>
      <c r="J113" s="59">
        <f t="shared" si="29"/>
        <v>305230769.23076928</v>
      </c>
      <c r="K113" s="30">
        <f t="shared" si="25"/>
        <v>84307692.307692304</v>
      </c>
      <c r="L113" s="30">
        <f t="shared" si="25"/>
        <v>155076923.07692307</v>
      </c>
      <c r="M113" s="104">
        <f t="shared" si="25"/>
        <v>65846153.84615384</v>
      </c>
      <c r="N113" s="159">
        <f t="shared" si="24"/>
        <v>22153846.153846152</v>
      </c>
      <c r="O113" s="176">
        <f t="shared" si="24"/>
        <v>22153846.153846152</v>
      </c>
      <c r="P113" s="177">
        <f t="shared" si="23"/>
        <v>85538461.538461536</v>
      </c>
      <c r="Q113" s="177">
        <f t="shared" si="23"/>
        <v>17230769.230769232</v>
      </c>
      <c r="R113" s="177">
        <f t="shared" si="23"/>
        <v>0</v>
      </c>
      <c r="S113" s="107">
        <f t="shared" si="23"/>
        <v>0</v>
      </c>
      <c r="T113" s="107">
        <f t="shared" si="23"/>
        <v>9846153.846153846</v>
      </c>
      <c r="U113" s="107">
        <f t="shared" si="23"/>
        <v>74461538.461538464</v>
      </c>
      <c r="V113" s="176">
        <f t="shared" si="23"/>
        <v>21538461.538461536</v>
      </c>
      <c r="W113" s="177">
        <f t="shared" si="23"/>
        <v>16615384.615384616</v>
      </c>
      <c r="X113" s="177">
        <f t="shared" si="23"/>
        <v>35692307.692307688</v>
      </c>
    </row>
    <row r="114" spans="1:24" s="167" customFormat="1" ht="18" customHeight="1">
      <c r="B114" s="168"/>
      <c r="C114" s="168"/>
      <c r="D114" s="168"/>
      <c r="E114" s="181"/>
      <c r="F114" s="182"/>
      <c r="G114" s="169"/>
      <c r="H114" s="170"/>
      <c r="I114" s="171"/>
      <c r="J114" s="172">
        <f>SUM(J45:J113)</f>
        <v>669672395349.12634</v>
      </c>
      <c r="K114" s="173"/>
      <c r="L114" s="173"/>
      <c r="M114" s="174"/>
      <c r="N114" s="175"/>
      <c r="O114" s="182"/>
      <c r="P114" s="182"/>
      <c r="Q114" s="182"/>
      <c r="R114" s="182"/>
      <c r="S114" s="182"/>
      <c r="T114" s="182"/>
      <c r="U114" s="182"/>
      <c r="V114" s="182"/>
      <c r="W114" s="182"/>
      <c r="X114" s="182"/>
    </row>
  </sheetData>
  <sheetProtection algorithmName="SHA-512" hashValue="9HFobXHxzhluomc98+brhOajf6KzYWjlPVXAuSJwjNGIOM0cQxabG0qIu3lBYZEN4ozUEAfmsB7qBKK/wIS1pQ==" saltValue="Dojn8k0AlRT7BUwWNALyCA==" spinCount="100000" sheet="1" objects="1" scenarios="1"/>
  <autoFilter ref="A41:X113" xr:uid="{DC3A30F8-0454-44ED-8E72-ABD71D38E475}"/>
  <mergeCells count="5">
    <mergeCell ref="D7:D8"/>
    <mergeCell ref="B43:B44"/>
    <mergeCell ref="C43:C44"/>
    <mergeCell ref="D43:D44"/>
    <mergeCell ref="E43:E4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8374-5299-422A-84F8-681C0DD2AC05}">
  <sheetPr codeName="Sheet10">
    <tabColor rgb="FF92D050"/>
  </sheetPr>
  <dimension ref="A1:Z150"/>
  <sheetViews>
    <sheetView topLeftCell="A7" zoomScaleNormal="100" workbookViewId="0">
      <selection activeCell="A7" sqref="A7"/>
    </sheetView>
  </sheetViews>
  <sheetFormatPr defaultRowHeight="12.75"/>
  <cols>
    <col min="1" max="1" width="21.28515625" customWidth="1"/>
    <col min="2" max="2" width="22" customWidth="1"/>
    <col min="3" max="3" width="13.5703125" customWidth="1"/>
    <col min="4" max="4" width="36.140625" customWidth="1"/>
    <col min="5" max="7" width="18.7109375" customWidth="1"/>
    <col min="8" max="11" width="21.5703125" style="2" customWidth="1"/>
    <col min="12" max="22" width="18.7109375" customWidth="1"/>
    <col min="23" max="23" width="17" customWidth="1"/>
  </cols>
  <sheetData>
    <row r="1" spans="1:23">
      <c r="E1" s="15"/>
      <c r="N1" s="2"/>
      <c r="O1" s="2"/>
      <c r="P1" s="2"/>
      <c r="Q1" s="2"/>
      <c r="R1" s="2"/>
      <c r="S1" s="2"/>
      <c r="T1" s="2"/>
      <c r="U1" s="2"/>
      <c r="V1" s="2"/>
      <c r="W1" s="2"/>
    </row>
    <row r="2" spans="1:23" s="134" customFormat="1">
      <c r="A2" s="133" t="s">
        <v>270</v>
      </c>
      <c r="H2" s="133"/>
      <c r="I2" s="133"/>
      <c r="J2" s="133"/>
      <c r="K2" s="133"/>
      <c r="N2" s="135"/>
      <c r="O2" s="135"/>
      <c r="P2" s="135"/>
      <c r="Q2" s="135"/>
      <c r="R2" s="135"/>
      <c r="S2" s="135"/>
      <c r="T2" s="135"/>
      <c r="U2" s="135"/>
      <c r="V2" s="135"/>
      <c r="W2" s="135"/>
    </row>
    <row r="3" spans="1:23">
      <c r="A3" s="69"/>
      <c r="J3" s="17"/>
      <c r="N3" s="32"/>
      <c r="S3" s="32"/>
    </row>
    <row r="4" spans="1:23">
      <c r="B4" s="16"/>
      <c r="J4" s="17"/>
      <c r="P4" s="15"/>
      <c r="Q4" s="15"/>
    </row>
    <row r="5" spans="1:23">
      <c r="A5" s="2" t="s">
        <v>271</v>
      </c>
      <c r="J5" s="17"/>
      <c r="K5" s="18"/>
      <c r="N5" s="32"/>
      <c r="P5" s="15"/>
      <c r="Q5" s="15"/>
    </row>
    <row r="6" spans="1:23">
      <c r="J6" s="17"/>
      <c r="K6" s="18"/>
    </row>
    <row r="7" spans="1:23" ht="61.5" customHeight="1">
      <c r="D7" s="395" t="s">
        <v>147</v>
      </c>
      <c r="E7" s="13" t="s">
        <v>242</v>
      </c>
      <c r="F7" s="13" t="s">
        <v>243</v>
      </c>
      <c r="G7" s="13" t="s">
        <v>244</v>
      </c>
      <c r="H7" s="114" t="s">
        <v>245</v>
      </c>
      <c r="I7" s="114" t="s">
        <v>246</v>
      </c>
      <c r="J7"/>
      <c r="K7"/>
    </row>
    <row r="8" spans="1:23" ht="14.25">
      <c r="D8" s="396"/>
      <c r="E8" s="14" t="s">
        <v>237</v>
      </c>
      <c r="F8" s="14" t="s">
        <v>237</v>
      </c>
      <c r="G8" s="13" t="s">
        <v>100</v>
      </c>
      <c r="H8" s="14" t="s">
        <v>237</v>
      </c>
      <c r="I8" s="14" t="s">
        <v>237</v>
      </c>
      <c r="J8"/>
      <c r="K8"/>
    </row>
    <row r="9" spans="1:23" ht="16.5" customHeight="1">
      <c r="D9" s="54" t="s">
        <v>128</v>
      </c>
      <c r="E9" s="53">
        <f t="shared" ref="E9:E23" si="0">SUMIF($B$31:$B$51,$D9,$H$31:$H$51)</f>
        <v>10519000000</v>
      </c>
      <c r="F9" s="53">
        <f t="shared" ref="F9:F23" si="1">SUMIF($B$31:$B$51,$D9,$I$31:$I$51)</f>
        <v>6432000000</v>
      </c>
      <c r="G9" s="144">
        <f t="shared" ref="G9:G24" si="2">F9/E9</f>
        <v>0.61146496815286622</v>
      </c>
      <c r="H9" s="115">
        <f t="shared" ref="H9:H23" si="3">SUMIF($B$31:$B$51,$D9,$R$31:$R$51)</f>
        <v>4623000000</v>
      </c>
      <c r="I9" s="115">
        <f t="shared" ref="I9:I23" si="4">SUMIF($B$31:$B$51,$D9,$S$31:$S$51)</f>
        <v>1809000000</v>
      </c>
      <c r="J9"/>
      <c r="K9" s="32"/>
    </row>
    <row r="10" spans="1:23" ht="16.5" customHeight="1">
      <c r="D10" s="54" t="s">
        <v>134</v>
      </c>
      <c r="E10" s="53">
        <f t="shared" si="0"/>
        <v>30144000000</v>
      </c>
      <c r="F10" s="53">
        <f t="shared" si="1"/>
        <v>20832000000</v>
      </c>
      <c r="G10" s="144">
        <f t="shared" si="2"/>
        <v>0.69108280254777066</v>
      </c>
      <c r="H10" s="115">
        <f t="shared" si="3"/>
        <v>19872000000</v>
      </c>
      <c r="I10" s="115">
        <f t="shared" si="4"/>
        <v>960000000</v>
      </c>
      <c r="J10"/>
      <c r="K10" s="32"/>
    </row>
    <row r="11" spans="1:23" ht="16.5" customHeight="1">
      <c r="D11" s="54" t="s">
        <v>123</v>
      </c>
      <c r="E11" s="53">
        <f t="shared" si="0"/>
        <v>24030000000</v>
      </c>
      <c r="F11" s="53">
        <f t="shared" si="1"/>
        <v>13365000000</v>
      </c>
      <c r="G11" s="144">
        <f t="shared" si="2"/>
        <v>0.5561797752808989</v>
      </c>
      <c r="H11" s="115">
        <f t="shared" si="3"/>
        <v>9990000000</v>
      </c>
      <c r="I11" s="115">
        <f t="shared" si="4"/>
        <v>3375000000</v>
      </c>
      <c r="J11"/>
      <c r="K11" s="32"/>
    </row>
    <row r="12" spans="1:23" ht="16.5" customHeight="1">
      <c r="D12" s="54" t="s">
        <v>131</v>
      </c>
      <c r="E12" s="53">
        <f t="shared" si="0"/>
        <v>12089000000</v>
      </c>
      <c r="F12" s="53">
        <f t="shared" si="1"/>
        <v>7392000000</v>
      </c>
      <c r="G12" s="144">
        <f t="shared" si="2"/>
        <v>0.61146496815286622</v>
      </c>
      <c r="H12" s="115">
        <f t="shared" si="3"/>
        <v>5313000000</v>
      </c>
      <c r="I12" s="115">
        <f t="shared" si="4"/>
        <v>2079000000.0000002</v>
      </c>
      <c r="J12"/>
      <c r="K12" s="32"/>
    </row>
    <row r="13" spans="1:23" ht="16.5" customHeight="1">
      <c r="D13" s="54" t="s">
        <v>129</v>
      </c>
      <c r="E13" s="53">
        <f t="shared" si="0"/>
        <v>29779000000</v>
      </c>
      <c r="F13" s="53">
        <f t="shared" si="1"/>
        <v>20273000000</v>
      </c>
      <c r="G13" s="144">
        <f t="shared" si="2"/>
        <v>0.68078175895765469</v>
      </c>
      <c r="H13" s="115">
        <f t="shared" si="3"/>
        <v>18333000000</v>
      </c>
      <c r="I13" s="115">
        <f t="shared" si="4"/>
        <v>1940000000</v>
      </c>
      <c r="J13"/>
      <c r="K13" s="32"/>
    </row>
    <row r="14" spans="1:23" ht="16.5" customHeight="1">
      <c r="D14" s="54" t="s">
        <v>120</v>
      </c>
      <c r="E14" s="53">
        <f t="shared" si="0"/>
        <v>46629000000</v>
      </c>
      <c r="F14" s="53">
        <f t="shared" si="1"/>
        <v>28512000000</v>
      </c>
      <c r="G14" s="144">
        <f t="shared" si="2"/>
        <v>0.61146496815286622</v>
      </c>
      <c r="H14" s="115">
        <f t="shared" si="3"/>
        <v>20493000000</v>
      </c>
      <c r="I14" s="115">
        <f t="shared" si="4"/>
        <v>8019000000.000001</v>
      </c>
      <c r="J14"/>
      <c r="K14" s="32"/>
    </row>
    <row r="15" spans="1:23" ht="16.5" customHeight="1">
      <c r="D15" s="54" t="s">
        <v>272</v>
      </c>
      <c r="E15" s="53">
        <f t="shared" si="0"/>
        <v>17384522934.435169</v>
      </c>
      <c r="F15" s="53">
        <f t="shared" si="1"/>
        <v>10136019100.575388</v>
      </c>
      <c r="G15" s="144">
        <f t="shared" si="2"/>
        <v>0.58304844710452286</v>
      </c>
      <c r="H15" s="115">
        <f t="shared" si="3"/>
        <v>8921341476.363348</v>
      </c>
      <c r="I15" s="115">
        <f t="shared" si="4"/>
        <v>1214677624.2120411</v>
      </c>
      <c r="J15"/>
      <c r="K15" s="32"/>
    </row>
    <row r="16" spans="1:23" ht="16.5" customHeight="1">
      <c r="D16" s="54" t="s">
        <v>118</v>
      </c>
      <c r="E16" s="53">
        <f t="shared" si="0"/>
        <v>25168000000</v>
      </c>
      <c r="F16" s="53">
        <f t="shared" si="1"/>
        <v>14784000000</v>
      </c>
      <c r="G16" s="144">
        <f t="shared" si="2"/>
        <v>0.58741258741258739</v>
      </c>
      <c r="H16" s="115">
        <f t="shared" si="3"/>
        <v>13376000000</v>
      </c>
      <c r="I16" s="115">
        <f t="shared" si="4"/>
        <v>1408000000</v>
      </c>
      <c r="J16"/>
      <c r="K16" s="32"/>
    </row>
    <row r="17" spans="1:22" ht="16.5" customHeight="1">
      <c r="D17" s="54" t="s">
        <v>124</v>
      </c>
      <c r="E17" s="53">
        <f t="shared" si="0"/>
        <v>19046000000</v>
      </c>
      <c r="F17" s="53">
        <f t="shared" si="1"/>
        <v>10593000000</v>
      </c>
      <c r="G17" s="144">
        <f t="shared" si="2"/>
        <v>0.5561797752808989</v>
      </c>
      <c r="H17" s="115">
        <f t="shared" si="3"/>
        <v>7918000000</v>
      </c>
      <c r="I17" s="115">
        <f t="shared" si="4"/>
        <v>2675000000</v>
      </c>
      <c r="J17"/>
      <c r="K17" s="32"/>
    </row>
    <row r="18" spans="1:22" ht="16.5" customHeight="1">
      <c r="D18" s="54" t="s">
        <v>130</v>
      </c>
      <c r="E18" s="53">
        <f t="shared" si="0"/>
        <v>14130000000</v>
      </c>
      <c r="F18" s="53">
        <f t="shared" si="1"/>
        <v>8640000000</v>
      </c>
      <c r="G18" s="144">
        <f t="shared" si="2"/>
        <v>0.61146496815286622</v>
      </c>
      <c r="H18" s="115">
        <f t="shared" si="3"/>
        <v>6209999999.999999</v>
      </c>
      <c r="I18" s="115">
        <f t="shared" si="4"/>
        <v>2430000000</v>
      </c>
      <c r="J18"/>
      <c r="K18" s="32"/>
    </row>
    <row r="19" spans="1:22" ht="16.5" customHeight="1">
      <c r="D19" s="54" t="s">
        <v>121</v>
      </c>
      <c r="E19" s="53">
        <f t="shared" si="0"/>
        <v>40228000000</v>
      </c>
      <c r="F19" s="53">
        <f t="shared" si="1"/>
        <v>22374000000</v>
      </c>
      <c r="G19" s="144">
        <f t="shared" si="2"/>
        <v>0.5561797752808989</v>
      </c>
      <c r="H19" s="115">
        <f t="shared" si="3"/>
        <v>16724000000</v>
      </c>
      <c r="I19" s="115">
        <f t="shared" si="4"/>
        <v>5650000000</v>
      </c>
      <c r="J19"/>
      <c r="K19" s="32"/>
    </row>
    <row r="20" spans="1:22" ht="16.5" customHeight="1">
      <c r="D20" s="54" t="s">
        <v>133</v>
      </c>
      <c r="E20" s="53">
        <f t="shared" si="0"/>
        <v>11926000000</v>
      </c>
      <c r="F20" s="53">
        <f t="shared" si="1"/>
        <v>6633000000</v>
      </c>
      <c r="G20" s="144">
        <f t="shared" si="2"/>
        <v>0.5561797752808989</v>
      </c>
      <c r="H20" s="115">
        <f t="shared" si="3"/>
        <v>4958000000</v>
      </c>
      <c r="I20" s="115">
        <f t="shared" si="4"/>
        <v>1675000000</v>
      </c>
      <c r="J20"/>
      <c r="K20" s="32"/>
    </row>
    <row r="21" spans="1:22" ht="16.5" customHeight="1">
      <c r="D21" s="54" t="s">
        <v>122</v>
      </c>
      <c r="E21" s="53">
        <f t="shared" si="0"/>
        <v>24030000000</v>
      </c>
      <c r="F21" s="53">
        <f t="shared" si="1"/>
        <v>13365000000</v>
      </c>
      <c r="G21" s="144">
        <f t="shared" si="2"/>
        <v>0.5561797752808989</v>
      </c>
      <c r="H21" s="115">
        <f t="shared" si="3"/>
        <v>9990000000</v>
      </c>
      <c r="I21" s="115">
        <f t="shared" si="4"/>
        <v>3375000000</v>
      </c>
      <c r="J21"/>
      <c r="K21" s="32"/>
    </row>
    <row r="22" spans="1:22" ht="16.5" customHeight="1">
      <c r="D22" s="54" t="s">
        <v>127</v>
      </c>
      <c r="E22" s="53">
        <f t="shared" si="0"/>
        <v>17270000000</v>
      </c>
      <c r="F22" s="53">
        <f t="shared" si="1"/>
        <v>10560000000</v>
      </c>
      <c r="G22" s="144">
        <f t="shared" si="2"/>
        <v>0.61146496815286622</v>
      </c>
      <c r="H22" s="115">
        <f t="shared" si="3"/>
        <v>7589999999.999999</v>
      </c>
      <c r="I22" s="115">
        <f t="shared" si="4"/>
        <v>2970000000</v>
      </c>
      <c r="J22"/>
      <c r="K22" s="32"/>
    </row>
    <row r="23" spans="1:22" ht="16.5" customHeight="1">
      <c r="D23" s="54" t="s">
        <v>132</v>
      </c>
      <c r="E23" s="53">
        <f t="shared" si="0"/>
        <v>30700000000</v>
      </c>
      <c r="F23" s="53">
        <f t="shared" si="1"/>
        <v>20900000000</v>
      </c>
      <c r="G23" s="144">
        <f t="shared" si="2"/>
        <v>0.68078175895765469</v>
      </c>
      <c r="H23" s="115">
        <f t="shared" si="3"/>
        <v>18900000000</v>
      </c>
      <c r="I23" s="115">
        <f t="shared" si="4"/>
        <v>2000000000</v>
      </c>
      <c r="J23"/>
      <c r="K23" s="32"/>
    </row>
    <row r="24" spans="1:22" ht="16.5" customHeight="1">
      <c r="D24" s="6" t="s">
        <v>182</v>
      </c>
      <c r="E24" s="145">
        <f>SUM(E9:E23)</f>
        <v>353072522934.43518</v>
      </c>
      <c r="F24" s="145">
        <f>SUM(F9:F23)</f>
        <v>214791019100.57538</v>
      </c>
      <c r="G24" s="146">
        <f t="shared" si="2"/>
        <v>0.60834815837669032</v>
      </c>
      <c r="H24" s="145">
        <f>SUM(H9:H23)</f>
        <v>173211341476.36334</v>
      </c>
      <c r="I24" s="145">
        <f>SUM(I9:I23)</f>
        <v>41579677624.212036</v>
      </c>
      <c r="J24"/>
      <c r="K24"/>
    </row>
    <row r="25" spans="1:22">
      <c r="J25" s="17"/>
      <c r="K25" s="18"/>
    </row>
    <row r="26" spans="1:22">
      <c r="J26" s="17"/>
      <c r="K26" s="18"/>
    </row>
    <row r="27" spans="1:22">
      <c r="A27" s="2" t="s">
        <v>273</v>
      </c>
      <c r="E27">
        <v>1000</v>
      </c>
      <c r="F27" s="165" t="s">
        <v>274</v>
      </c>
      <c r="G27" s="166"/>
      <c r="H27" s="164" t="s">
        <v>249</v>
      </c>
      <c r="I27" s="163" t="s">
        <v>275</v>
      </c>
      <c r="J27" s="161" t="s">
        <v>276</v>
      </c>
      <c r="K27" s="160" t="s">
        <v>277</v>
      </c>
      <c r="L27" s="159"/>
      <c r="M27" s="159"/>
      <c r="N27" s="158"/>
      <c r="O27" s="158"/>
      <c r="P27" s="158"/>
      <c r="Q27" s="162"/>
      <c r="R27" s="162"/>
      <c r="S27" s="162"/>
      <c r="T27" s="159"/>
      <c r="U27" s="158"/>
      <c r="V27" s="158"/>
    </row>
    <row r="28" spans="1:22" hidden="1">
      <c r="B28" s="19"/>
      <c r="C28" s="20"/>
      <c r="D28" s="20"/>
      <c r="E28" s="20"/>
      <c r="F28" s="21"/>
      <c r="G28" s="21"/>
      <c r="H28" s="22"/>
      <c r="I28" s="21"/>
      <c r="J28" s="20"/>
      <c r="K28" s="20"/>
      <c r="L28" s="20" t="str">
        <f>RIGHT(L29,3)</f>
        <v>N2O</v>
      </c>
      <c r="M28" s="20" t="str">
        <f t="shared" ref="M28:V28" si="5">RIGHT(M29,3)</f>
        <v>N2O</v>
      </c>
      <c r="N28" s="20" t="str">
        <f t="shared" si="5"/>
        <v>CO2</v>
      </c>
      <c r="O28" s="20" t="str">
        <f t="shared" si="5"/>
        <v>CO2</v>
      </c>
      <c r="P28" s="20" t="str">
        <f t="shared" si="5"/>
        <v>CO2</v>
      </c>
      <c r="Q28" s="20" t="str">
        <f t="shared" si="5"/>
        <v>CH4</v>
      </c>
      <c r="R28" s="20" t="str">
        <f t="shared" si="5"/>
        <v>CH4</v>
      </c>
      <c r="S28" s="20" t="str">
        <f t="shared" si="5"/>
        <v>CH4</v>
      </c>
      <c r="T28" s="20" t="str">
        <f t="shared" si="5"/>
        <v>N2O</v>
      </c>
      <c r="U28" s="20" t="str">
        <f t="shared" si="5"/>
        <v>CO2</v>
      </c>
      <c r="V28" s="20" t="str">
        <f t="shared" si="5"/>
        <v>CO2</v>
      </c>
    </row>
    <row r="29" spans="1:22" ht="38.25">
      <c r="A29" s="2"/>
      <c r="B29" s="397" t="s">
        <v>43</v>
      </c>
      <c r="C29" s="397" t="s">
        <v>44</v>
      </c>
      <c r="D29" s="397" t="s">
        <v>45</v>
      </c>
      <c r="E29" s="99" t="s">
        <v>119</v>
      </c>
      <c r="F29" s="101" t="s">
        <v>253</v>
      </c>
      <c r="G29" s="60" t="s">
        <v>99</v>
      </c>
      <c r="H29" s="58" t="s">
        <v>254</v>
      </c>
      <c r="I29" s="24" t="s">
        <v>255</v>
      </c>
      <c r="J29" s="24" t="s">
        <v>256</v>
      </c>
      <c r="K29" s="65" t="s">
        <v>257</v>
      </c>
      <c r="L29" s="62" t="s">
        <v>258</v>
      </c>
      <c r="M29" s="25" t="s">
        <v>259</v>
      </c>
      <c r="N29" s="25" t="s">
        <v>260</v>
      </c>
      <c r="O29" s="25" t="s">
        <v>261</v>
      </c>
      <c r="P29" s="25" t="s">
        <v>262</v>
      </c>
      <c r="Q29" s="25" t="s">
        <v>263</v>
      </c>
      <c r="R29" s="25" t="s">
        <v>264</v>
      </c>
      <c r="S29" s="25" t="s">
        <v>265</v>
      </c>
      <c r="T29" s="25" t="s">
        <v>266</v>
      </c>
      <c r="U29" s="25" t="s">
        <v>267</v>
      </c>
      <c r="V29" s="25" t="s">
        <v>268</v>
      </c>
    </row>
    <row r="30" spans="1:22" ht="14.25">
      <c r="A30" s="2"/>
      <c r="B30" s="398"/>
      <c r="C30" s="398"/>
      <c r="D30" s="398"/>
      <c r="E30" s="100" t="s">
        <v>96</v>
      </c>
      <c r="F30" s="101" t="s">
        <v>269</v>
      </c>
      <c r="G30" s="61" t="s">
        <v>100</v>
      </c>
      <c r="H30" s="58" t="s">
        <v>237</v>
      </c>
      <c r="I30" s="24" t="s">
        <v>237</v>
      </c>
      <c r="J30" s="24" t="s">
        <v>237</v>
      </c>
      <c r="K30" s="65" t="s">
        <v>237</v>
      </c>
      <c r="L30" s="63" t="s">
        <v>237</v>
      </c>
      <c r="M30" s="26" t="s">
        <v>237</v>
      </c>
      <c r="N30" s="26" t="s">
        <v>237</v>
      </c>
      <c r="O30" s="26" t="s">
        <v>237</v>
      </c>
      <c r="P30" s="26" t="s">
        <v>237</v>
      </c>
      <c r="Q30" s="26" t="s">
        <v>237</v>
      </c>
      <c r="R30" s="26" t="s">
        <v>237</v>
      </c>
      <c r="S30" s="26" t="s">
        <v>237</v>
      </c>
      <c r="T30" s="26" t="s">
        <v>237</v>
      </c>
      <c r="U30" s="26" t="s">
        <v>237</v>
      </c>
      <c r="V30" s="26" t="s">
        <v>237</v>
      </c>
    </row>
    <row r="31" spans="1:22" s="31" customFormat="1" ht="18" customHeight="1">
      <c r="A31" s="2"/>
      <c r="B31" s="27" t="s">
        <v>118</v>
      </c>
      <c r="C31" s="27" t="s">
        <v>117</v>
      </c>
      <c r="D31" s="27" t="s">
        <v>58</v>
      </c>
      <c r="E31" s="140">
        <v>17600000000</v>
      </c>
      <c r="F31" s="138">
        <f>I31/INDEX('Tab 9.1-9.5. Supplementary data'!$G$31:$G$34,MATCH("CH4",'Tab 9.1-9.5. Supplementary data'!$C$31:$C$34,0))</f>
        <v>547555555.55555558</v>
      </c>
      <c r="G31" s="139">
        <f>I31/H31</f>
        <v>0.58741258741258739</v>
      </c>
      <c r="H31" s="59">
        <f t="shared" ref="H31" si="6">SUM(L31:V31)</f>
        <v>25168000000</v>
      </c>
      <c r="I31" s="30">
        <f t="shared" ref="I31:K51" si="7">SUMIF($L$28:$V$28,RIGHT(I$29,3),$L31:$V31)</f>
        <v>14784000000</v>
      </c>
      <c r="J31" s="30">
        <f t="shared" si="7"/>
        <v>8272000000</v>
      </c>
      <c r="K31" s="66">
        <f t="shared" si="7"/>
        <v>2112000000</v>
      </c>
      <c r="L31" s="64">
        <f t="shared" ref="L31:V37" si="8">$E31*INDEX(GLEAM_GWP100_AR6,MATCH($C31&amp;$D31,GLEAM_row_index,0),MATCH(L$29,GLEAM_column_index,0))</f>
        <v>1056000000</v>
      </c>
      <c r="M31" s="64">
        <f t="shared" si="8"/>
        <v>1056000000</v>
      </c>
      <c r="N31" s="64">
        <f t="shared" si="8"/>
        <v>1760000000</v>
      </c>
      <c r="O31" s="64">
        <f t="shared" si="8"/>
        <v>176000000</v>
      </c>
      <c r="P31" s="64">
        <f t="shared" si="8"/>
        <v>176000000</v>
      </c>
      <c r="Q31" s="64">
        <f t="shared" si="8"/>
        <v>0</v>
      </c>
      <c r="R31" s="64">
        <f t="shared" si="8"/>
        <v>13376000000</v>
      </c>
      <c r="S31" s="64">
        <f t="shared" si="8"/>
        <v>1408000000</v>
      </c>
      <c r="T31" s="64">
        <f t="shared" si="8"/>
        <v>0</v>
      </c>
      <c r="U31" s="64">
        <f t="shared" si="8"/>
        <v>1408000000</v>
      </c>
      <c r="V31" s="64">
        <f t="shared" si="8"/>
        <v>4752000000</v>
      </c>
    </row>
    <row r="32" spans="1:22" s="31" customFormat="1" ht="18" customHeight="1">
      <c r="A32" s="2"/>
      <c r="B32" s="27" t="s">
        <v>120</v>
      </c>
      <c r="C32" s="27" t="s">
        <v>117</v>
      </c>
      <c r="D32" s="27" t="s">
        <v>57</v>
      </c>
      <c r="E32" s="140">
        <v>29700000000</v>
      </c>
      <c r="F32" s="138">
        <f>I32/INDEX('Tab 9.1-9.5. Supplementary data'!$G$31:$G$34,MATCH("CH4",'Tab 9.1-9.5. Supplementary data'!$C$31:$C$34,0))</f>
        <v>1056000000</v>
      </c>
      <c r="G32" s="139">
        <f t="shared" ref="G32:G51" si="9">I32/H32</f>
        <v>0.61146496815286622</v>
      </c>
      <c r="H32" s="59">
        <f t="shared" ref="H32:H51" si="10">SUM(L32:V32)</f>
        <v>46629000000</v>
      </c>
      <c r="I32" s="30">
        <f t="shared" si="7"/>
        <v>28512000000</v>
      </c>
      <c r="J32" s="30">
        <f t="shared" si="7"/>
        <v>12177000000</v>
      </c>
      <c r="K32" s="66">
        <f t="shared" si="7"/>
        <v>5940000000</v>
      </c>
      <c r="L32" s="64">
        <f t="shared" si="8"/>
        <v>1336500000</v>
      </c>
      <c r="M32" s="64">
        <f t="shared" si="8"/>
        <v>1336500000</v>
      </c>
      <c r="N32" s="64">
        <f t="shared" si="8"/>
        <v>3564000000</v>
      </c>
      <c r="O32" s="64">
        <f t="shared" si="8"/>
        <v>0</v>
      </c>
      <c r="P32" s="64">
        <f t="shared" si="8"/>
        <v>0</v>
      </c>
      <c r="Q32" s="64">
        <f t="shared" si="8"/>
        <v>0</v>
      </c>
      <c r="R32" s="64">
        <f t="shared" si="8"/>
        <v>20493000000</v>
      </c>
      <c r="S32" s="64">
        <f t="shared" si="8"/>
        <v>8019000000.000001</v>
      </c>
      <c r="T32" s="64">
        <f t="shared" si="8"/>
        <v>3267000000</v>
      </c>
      <c r="U32" s="64">
        <f t="shared" si="8"/>
        <v>2673000000.0000005</v>
      </c>
      <c r="V32" s="64">
        <f t="shared" si="8"/>
        <v>5940000000</v>
      </c>
    </row>
    <row r="33" spans="1:22" s="31" customFormat="1" ht="18" customHeight="1">
      <c r="A33" s="2"/>
      <c r="B33" s="27" t="s">
        <v>121</v>
      </c>
      <c r="C33" s="27" t="s">
        <v>117</v>
      </c>
      <c r="D33" s="27" t="s">
        <v>64</v>
      </c>
      <c r="E33" s="140">
        <v>22600000000</v>
      </c>
      <c r="F33" s="138">
        <f>I33/INDEX('Tab 9.1-9.5. Supplementary data'!$G$31:$G$34,MATCH("CH4",'Tab 9.1-9.5. Supplementary data'!$C$31:$C$34,0))</f>
        <v>828666666.66666663</v>
      </c>
      <c r="G33" s="139">
        <f t="shared" si="9"/>
        <v>0.5561797752808989</v>
      </c>
      <c r="H33" s="59">
        <f t="shared" si="10"/>
        <v>40228000000</v>
      </c>
      <c r="I33" s="30">
        <f t="shared" si="7"/>
        <v>22374000000</v>
      </c>
      <c r="J33" s="30">
        <f t="shared" si="7"/>
        <v>10396000000</v>
      </c>
      <c r="K33" s="66">
        <f t="shared" si="7"/>
        <v>7458000000</v>
      </c>
      <c r="L33" s="64">
        <f t="shared" si="8"/>
        <v>2147000000</v>
      </c>
      <c r="M33" s="64">
        <f t="shared" si="8"/>
        <v>2147000000</v>
      </c>
      <c r="N33" s="64">
        <f t="shared" si="8"/>
        <v>2712000000</v>
      </c>
      <c r="O33" s="64">
        <f t="shared" si="8"/>
        <v>452000000</v>
      </c>
      <c r="P33" s="64">
        <f t="shared" si="8"/>
        <v>0</v>
      </c>
      <c r="Q33" s="64">
        <f t="shared" si="8"/>
        <v>0</v>
      </c>
      <c r="R33" s="64">
        <f t="shared" si="8"/>
        <v>16724000000</v>
      </c>
      <c r="S33" s="64">
        <f t="shared" si="8"/>
        <v>5650000000</v>
      </c>
      <c r="T33" s="64">
        <f t="shared" si="8"/>
        <v>3164000000.0000005</v>
      </c>
      <c r="U33" s="64">
        <f t="shared" si="8"/>
        <v>1808000000</v>
      </c>
      <c r="V33" s="64">
        <f t="shared" si="8"/>
        <v>5424000000</v>
      </c>
    </row>
    <row r="34" spans="1:22" s="31" customFormat="1" ht="18" customHeight="1">
      <c r="A34" s="2"/>
      <c r="B34" s="27" t="s">
        <v>122</v>
      </c>
      <c r="C34" s="27" t="s">
        <v>117</v>
      </c>
      <c r="D34" s="27" t="s">
        <v>64</v>
      </c>
      <c r="E34" s="140">
        <v>13500000000</v>
      </c>
      <c r="F34" s="138">
        <f>I34/INDEX('Tab 9.1-9.5. Supplementary data'!$G$31:$G$34,MATCH("CH4",'Tab 9.1-9.5. Supplementary data'!$C$31:$C$34,0))</f>
        <v>495000000</v>
      </c>
      <c r="G34" s="139">
        <f t="shared" si="9"/>
        <v>0.5561797752808989</v>
      </c>
      <c r="H34" s="59">
        <f t="shared" si="10"/>
        <v>24030000000</v>
      </c>
      <c r="I34" s="30">
        <f t="shared" si="7"/>
        <v>13365000000</v>
      </c>
      <c r="J34" s="30">
        <f t="shared" si="7"/>
        <v>6210000000</v>
      </c>
      <c r="K34" s="66">
        <f t="shared" si="7"/>
        <v>4455000000</v>
      </c>
      <c r="L34" s="64">
        <f t="shared" si="8"/>
        <v>1282500000</v>
      </c>
      <c r="M34" s="64">
        <f t="shared" si="8"/>
        <v>1282500000</v>
      </c>
      <c r="N34" s="64">
        <f t="shared" si="8"/>
        <v>1620000000</v>
      </c>
      <c r="O34" s="64">
        <f t="shared" si="8"/>
        <v>270000000</v>
      </c>
      <c r="P34" s="64">
        <f t="shared" si="8"/>
        <v>0</v>
      </c>
      <c r="Q34" s="64">
        <f t="shared" si="8"/>
        <v>0</v>
      </c>
      <c r="R34" s="64">
        <f t="shared" si="8"/>
        <v>9990000000</v>
      </c>
      <c r="S34" s="64">
        <f t="shared" si="8"/>
        <v>3375000000</v>
      </c>
      <c r="T34" s="64">
        <f t="shared" si="8"/>
        <v>1890000000.0000002</v>
      </c>
      <c r="U34" s="64">
        <f t="shared" si="8"/>
        <v>1080000000</v>
      </c>
      <c r="V34" s="64">
        <f t="shared" si="8"/>
        <v>3240000000</v>
      </c>
    </row>
    <row r="35" spans="1:22" s="31" customFormat="1" ht="18" customHeight="1">
      <c r="A35" s="2"/>
      <c r="B35" s="27" t="s">
        <v>123</v>
      </c>
      <c r="C35" s="27" t="s">
        <v>117</v>
      </c>
      <c r="D35" s="27" t="s">
        <v>64</v>
      </c>
      <c r="E35" s="140">
        <v>13500000000</v>
      </c>
      <c r="F35" s="138">
        <f>I35/INDEX('Tab 9.1-9.5. Supplementary data'!$G$31:$G$34,MATCH("CH4",'Tab 9.1-9.5. Supplementary data'!$C$31:$C$34,0))</f>
        <v>495000000</v>
      </c>
      <c r="G35" s="139">
        <f t="shared" si="9"/>
        <v>0.5561797752808989</v>
      </c>
      <c r="H35" s="59">
        <f t="shared" si="10"/>
        <v>24030000000</v>
      </c>
      <c r="I35" s="30">
        <f t="shared" si="7"/>
        <v>13365000000</v>
      </c>
      <c r="J35" s="30">
        <f t="shared" si="7"/>
        <v>6210000000</v>
      </c>
      <c r="K35" s="66">
        <f t="shared" si="7"/>
        <v>4455000000</v>
      </c>
      <c r="L35" s="64">
        <f t="shared" si="8"/>
        <v>1282500000</v>
      </c>
      <c r="M35" s="64">
        <f t="shared" si="8"/>
        <v>1282500000</v>
      </c>
      <c r="N35" s="64">
        <f t="shared" si="8"/>
        <v>1620000000</v>
      </c>
      <c r="O35" s="64">
        <f t="shared" si="8"/>
        <v>270000000</v>
      </c>
      <c r="P35" s="64">
        <f t="shared" si="8"/>
        <v>0</v>
      </c>
      <c r="Q35" s="64">
        <f t="shared" si="8"/>
        <v>0</v>
      </c>
      <c r="R35" s="64">
        <f t="shared" si="8"/>
        <v>9990000000</v>
      </c>
      <c r="S35" s="64">
        <f t="shared" si="8"/>
        <v>3375000000</v>
      </c>
      <c r="T35" s="64">
        <f t="shared" si="8"/>
        <v>1890000000.0000002</v>
      </c>
      <c r="U35" s="64">
        <f t="shared" si="8"/>
        <v>1080000000</v>
      </c>
      <c r="V35" s="64">
        <f t="shared" si="8"/>
        <v>3240000000</v>
      </c>
    </row>
    <row r="36" spans="1:22" s="31" customFormat="1" ht="18" customHeight="1">
      <c r="A36" s="2"/>
      <c r="B36" s="27" t="s">
        <v>124</v>
      </c>
      <c r="C36" s="27" t="s">
        <v>117</v>
      </c>
      <c r="D36" s="27" t="s">
        <v>64</v>
      </c>
      <c r="E36" s="140">
        <v>10700000000</v>
      </c>
      <c r="F36" s="138">
        <f>I36/INDEX('Tab 9.1-9.5. Supplementary data'!$G$31:$G$34,MATCH("CH4",'Tab 9.1-9.5. Supplementary data'!$C$31:$C$34,0))</f>
        <v>392333333.33333331</v>
      </c>
      <c r="G36" s="139">
        <f t="shared" si="9"/>
        <v>0.5561797752808989</v>
      </c>
      <c r="H36" s="59">
        <f t="shared" si="10"/>
        <v>19046000000</v>
      </c>
      <c r="I36" s="30">
        <f t="shared" si="7"/>
        <v>10593000000</v>
      </c>
      <c r="J36" s="30">
        <f t="shared" si="7"/>
        <v>4922000000</v>
      </c>
      <c r="K36" s="66">
        <f t="shared" si="7"/>
        <v>3531000000</v>
      </c>
      <c r="L36" s="64">
        <f t="shared" si="8"/>
        <v>1016500000</v>
      </c>
      <c r="M36" s="64">
        <f t="shared" si="8"/>
        <v>1016500000</v>
      </c>
      <c r="N36" s="64">
        <f t="shared" si="8"/>
        <v>1284000000</v>
      </c>
      <c r="O36" s="64">
        <f t="shared" si="8"/>
        <v>214000000</v>
      </c>
      <c r="P36" s="64">
        <f t="shared" si="8"/>
        <v>0</v>
      </c>
      <c r="Q36" s="64">
        <f t="shared" si="8"/>
        <v>0</v>
      </c>
      <c r="R36" s="64">
        <f t="shared" si="8"/>
        <v>7918000000</v>
      </c>
      <c r="S36" s="64">
        <f t="shared" si="8"/>
        <v>2675000000</v>
      </c>
      <c r="T36" s="64">
        <f t="shared" si="8"/>
        <v>1498000000.0000002</v>
      </c>
      <c r="U36" s="64">
        <f t="shared" si="8"/>
        <v>856000000</v>
      </c>
      <c r="V36" s="64">
        <f t="shared" si="8"/>
        <v>2568000000</v>
      </c>
    </row>
    <row r="37" spans="1:22" s="31" customFormat="1" ht="18" customHeight="1">
      <c r="A37" s="2"/>
      <c r="B37" s="27" t="s">
        <v>272</v>
      </c>
      <c r="C37" s="27" t="s">
        <v>117</v>
      </c>
      <c r="D37" s="27" t="s">
        <v>64</v>
      </c>
      <c r="E37" s="140">
        <v>1068412786.6112275</v>
      </c>
      <c r="F37" s="138">
        <f>I37/INDEX('Tab 9.1-9.5. Supplementary data'!$G$31:$G$34,MATCH("CH4",'Tab 9.1-9.5. Supplementary data'!$C$31:$C$34,0))</f>
        <v>39175135.509078346</v>
      </c>
      <c r="G37" s="139">
        <f t="shared" si="9"/>
        <v>0.5561797752808989</v>
      </c>
      <c r="H37" s="59">
        <f t="shared" si="10"/>
        <v>1901774760.167985</v>
      </c>
      <c r="I37" s="30">
        <f t="shared" si="7"/>
        <v>1057728658.7451153</v>
      </c>
      <c r="J37" s="30">
        <f t="shared" si="7"/>
        <v>491469881.84116465</v>
      </c>
      <c r="K37" s="66">
        <f t="shared" si="7"/>
        <v>352576219.58170509</v>
      </c>
      <c r="L37" s="64">
        <f t="shared" si="8"/>
        <v>101499214.72806661</v>
      </c>
      <c r="M37" s="64">
        <f t="shared" si="8"/>
        <v>101499214.72806661</v>
      </c>
      <c r="N37" s="64">
        <f t="shared" si="8"/>
        <v>128209534.39334729</v>
      </c>
      <c r="O37" s="64">
        <f t="shared" si="8"/>
        <v>21368255.73222455</v>
      </c>
      <c r="P37" s="64">
        <f t="shared" si="8"/>
        <v>0</v>
      </c>
      <c r="Q37" s="64">
        <f t="shared" si="8"/>
        <v>0</v>
      </c>
      <c r="R37" s="64">
        <f t="shared" si="8"/>
        <v>790625462.0923084</v>
      </c>
      <c r="S37" s="64">
        <f t="shared" si="8"/>
        <v>267103196.65280688</v>
      </c>
      <c r="T37" s="64">
        <f t="shared" si="8"/>
        <v>149577790.12557188</v>
      </c>
      <c r="U37" s="64">
        <f t="shared" si="8"/>
        <v>85473022.9288982</v>
      </c>
      <c r="V37" s="64">
        <f t="shared" si="8"/>
        <v>256419068.78669459</v>
      </c>
    </row>
    <row r="38" spans="1:22" s="31" customFormat="1" ht="18" customHeight="1">
      <c r="A38" s="2"/>
      <c r="B38" s="27" t="s">
        <v>272</v>
      </c>
      <c r="C38" s="67" t="s">
        <v>117</v>
      </c>
      <c r="D38" s="67" t="s">
        <v>88</v>
      </c>
      <c r="E38" s="141">
        <v>667757991.63201714</v>
      </c>
      <c r="F38" s="138">
        <f>I38/INDEX('Tab 9.1-9.5. Supplementary data'!$G$31:$G$34,MATCH("CH4",'Tab 9.1-9.5. Supplementary data'!$C$31:$C$34,0))</f>
        <v>24979095.242531009</v>
      </c>
      <c r="G38" s="139">
        <f t="shared" si="9"/>
        <v>0.55191256830601099</v>
      </c>
      <c r="H38" s="59">
        <f t="shared" si="10"/>
        <v>1221997124.6865911</v>
      </c>
      <c r="I38" s="30">
        <f t="shared" si="7"/>
        <v>674435571.54833722</v>
      </c>
      <c r="J38" s="30">
        <f t="shared" si="7"/>
        <v>307168676.15072787</v>
      </c>
      <c r="K38" s="66">
        <f t="shared" si="7"/>
        <v>240392876.98752615</v>
      </c>
      <c r="L38" s="64">
        <f>$E38*INDEX(GLEAM_GWP100_AR6,MATCH($C38&amp;$D38,GLEAM_row_index,0),MATCH(L$29,GLEAM_column_index,0))</f>
        <v>70114589.121361792</v>
      </c>
      <c r="M38" s="64">
        <f>$E38*INDEX(GLEAM_GWP100_AR6,MATCH($C38&amp;$D38,GLEAM_row_index,0),MATCH(M$29,GLEAM_column_index,0))</f>
        <v>70114589.121361792</v>
      </c>
      <c r="N38" s="64">
        <f t="shared" ref="L38:V51" si="11">$E38*INDEX(GLEAM_GWP100_AR6,MATCH($C38&amp;$D38,GLEAM_row_index,0),MATCH(N$29,GLEAM_column_index,0))</f>
        <v>106841278.66112274</v>
      </c>
      <c r="O38" s="64">
        <f t="shared" si="11"/>
        <v>6677579.9163201712</v>
      </c>
      <c r="P38" s="64">
        <f t="shared" si="11"/>
        <v>0</v>
      </c>
      <c r="Q38" s="64">
        <f t="shared" si="11"/>
        <v>0</v>
      </c>
      <c r="R38" s="64">
        <f t="shared" si="11"/>
        <v>567594292.88721454</v>
      </c>
      <c r="S38" s="64">
        <f t="shared" si="11"/>
        <v>106841278.66112274</v>
      </c>
      <c r="T38" s="64">
        <f t="shared" si="11"/>
        <v>100163698.74480256</v>
      </c>
      <c r="U38" s="64">
        <f t="shared" si="11"/>
        <v>53420639.33056137</v>
      </c>
      <c r="V38" s="64">
        <f t="shared" si="11"/>
        <v>140229178.24272358</v>
      </c>
    </row>
    <row r="39" spans="1:22" s="31" customFormat="1" ht="18" customHeight="1">
      <c r="A39" s="2"/>
      <c r="B39" s="27" t="s">
        <v>272</v>
      </c>
      <c r="C39" s="68" t="s">
        <v>117</v>
      </c>
      <c r="D39" s="68" t="s">
        <v>78</v>
      </c>
      <c r="E39" s="142">
        <v>1535843380.7536399</v>
      </c>
      <c r="F39" s="138">
        <f>I39/INDEX('Tab 9.1-9.5. Supplementary data'!$G$31:$G$34,MATCH("CH4",'Tab 9.1-9.5. Supplementary data'!$C$31:$C$34,0))</f>
        <v>62002566.111906208</v>
      </c>
      <c r="G39" s="139">
        <f t="shared" si="9"/>
        <v>0.48230088495575224</v>
      </c>
      <c r="H39" s="59">
        <f t="shared" si="10"/>
        <v>3471006040.5032263</v>
      </c>
      <c r="I39" s="30">
        <f t="shared" si="7"/>
        <v>1674069285.0214677</v>
      </c>
      <c r="J39" s="30">
        <f t="shared" si="7"/>
        <v>1167240969.3727665</v>
      </c>
      <c r="K39" s="66">
        <f t="shared" si="7"/>
        <v>629695786.10899234</v>
      </c>
      <c r="L39" s="64">
        <f t="shared" si="11"/>
        <v>161263554.97913218</v>
      </c>
      <c r="M39" s="64">
        <f t="shared" si="11"/>
        <v>161263554.97913218</v>
      </c>
      <c r="N39" s="64">
        <f t="shared" si="11"/>
        <v>752563256.5692836</v>
      </c>
      <c r="O39" s="64">
        <f t="shared" si="11"/>
        <v>30716867.615072798</v>
      </c>
      <c r="P39" s="64">
        <f t="shared" si="11"/>
        <v>0</v>
      </c>
      <c r="Q39" s="64">
        <f t="shared" si="11"/>
        <v>0</v>
      </c>
      <c r="R39" s="64">
        <f t="shared" si="11"/>
        <v>1597277115.9837856</v>
      </c>
      <c r="S39" s="64">
        <f t="shared" si="11"/>
        <v>76792169.037681997</v>
      </c>
      <c r="T39" s="64">
        <f t="shared" si="11"/>
        <v>307168676.15072799</v>
      </c>
      <c r="U39" s="64">
        <f t="shared" si="11"/>
        <v>138225904.2678276</v>
      </c>
      <c r="V39" s="64">
        <f t="shared" si="11"/>
        <v>245734940.92058238</v>
      </c>
    </row>
    <row r="40" spans="1:22" s="31" customFormat="1" ht="18" customHeight="1">
      <c r="A40" s="2"/>
      <c r="B40" s="27" t="s">
        <v>272</v>
      </c>
      <c r="C40" s="27" t="s">
        <v>117</v>
      </c>
      <c r="D40" s="27" t="s">
        <v>57</v>
      </c>
      <c r="E40" s="140">
        <v>1936498175.7328498</v>
      </c>
      <c r="F40" s="138">
        <f>I40/INDEX('Tab 9.1-9.5. Supplementary data'!$G$31:$G$34,MATCH("CH4",'Tab 9.1-9.5. Supplementary data'!$C$31:$C$34,0))</f>
        <v>68853268.470501319</v>
      </c>
      <c r="G40" s="139">
        <f t="shared" si="9"/>
        <v>0.61146496815286611</v>
      </c>
      <c r="H40" s="59">
        <f t="shared" si="10"/>
        <v>3040302135.9005747</v>
      </c>
      <c r="I40" s="30">
        <f t="shared" si="7"/>
        <v>1859038248.7035358</v>
      </c>
      <c r="J40" s="30">
        <f t="shared" si="7"/>
        <v>793964252.05046844</v>
      </c>
      <c r="K40" s="66">
        <f t="shared" si="7"/>
        <v>387299635.14656997</v>
      </c>
      <c r="L40" s="64">
        <f t="shared" si="11"/>
        <v>87142417.907978237</v>
      </c>
      <c r="M40" s="64">
        <f t="shared" si="11"/>
        <v>87142417.907978237</v>
      </c>
      <c r="N40" s="64">
        <f t="shared" si="11"/>
        <v>232379781.08794197</v>
      </c>
      <c r="O40" s="64">
        <f t="shared" si="11"/>
        <v>0</v>
      </c>
      <c r="P40" s="64">
        <f t="shared" si="11"/>
        <v>0</v>
      </c>
      <c r="Q40" s="64">
        <f t="shared" si="11"/>
        <v>0</v>
      </c>
      <c r="R40" s="64">
        <f t="shared" si="11"/>
        <v>1336183741.2556663</v>
      </c>
      <c r="S40" s="64">
        <f t="shared" si="11"/>
        <v>522854507.44786948</v>
      </c>
      <c r="T40" s="64">
        <f t="shared" si="11"/>
        <v>213014799.33061349</v>
      </c>
      <c r="U40" s="64">
        <f t="shared" si="11"/>
        <v>174284835.8159565</v>
      </c>
      <c r="V40" s="64">
        <f t="shared" si="11"/>
        <v>387299635.14656997</v>
      </c>
    </row>
    <row r="41" spans="1:22" s="31" customFormat="1" ht="18" customHeight="1">
      <c r="A41" s="2"/>
      <c r="B41" s="27" t="s">
        <v>272</v>
      </c>
      <c r="C41" s="27" t="s">
        <v>117</v>
      </c>
      <c r="D41" s="27" t="s">
        <v>54</v>
      </c>
      <c r="E41" s="140">
        <v>734533790.79521906</v>
      </c>
      <c r="F41" s="138">
        <f>I41/INDEX('Tab 9.1-9.5. Supplementary data'!$G$31:$G$34,MATCH("CH4",'Tab 9.1-9.5. Supplementary data'!$C$31:$C$34,0))</f>
        <v>75629775.496692926</v>
      </c>
      <c r="G41" s="139">
        <f t="shared" si="9"/>
        <v>0.53154875717017214</v>
      </c>
      <c r="H41" s="59">
        <f t="shared" si="10"/>
        <v>3841611725.8589954</v>
      </c>
      <c r="I41" s="30">
        <f t="shared" si="7"/>
        <v>2042003938.4107089</v>
      </c>
      <c r="J41" s="30">
        <f t="shared" si="7"/>
        <v>1417650216.2347727</v>
      </c>
      <c r="K41" s="66">
        <f t="shared" si="7"/>
        <v>381957571.21351391</v>
      </c>
      <c r="L41" s="64">
        <f t="shared" si="11"/>
        <v>124870744.43518725</v>
      </c>
      <c r="M41" s="64">
        <f t="shared" si="11"/>
        <v>124870744.43518725</v>
      </c>
      <c r="N41" s="64">
        <f t="shared" si="11"/>
        <v>102834730.71133068</v>
      </c>
      <c r="O41" s="64">
        <f t="shared" si="11"/>
        <v>29381351.631808762</v>
      </c>
      <c r="P41" s="64">
        <f t="shared" si="11"/>
        <v>1109146024.1007807</v>
      </c>
      <c r="Q41" s="64">
        <f t="shared" si="11"/>
        <v>0</v>
      </c>
      <c r="R41" s="64">
        <f t="shared" si="11"/>
        <v>1873061166.5278084</v>
      </c>
      <c r="S41" s="64">
        <f t="shared" si="11"/>
        <v>168942771.88290039</v>
      </c>
      <c r="T41" s="64">
        <f t="shared" si="11"/>
        <v>132216082.34313942</v>
      </c>
      <c r="U41" s="64">
        <f t="shared" si="11"/>
        <v>58762703.263617523</v>
      </c>
      <c r="V41" s="64">
        <f t="shared" si="11"/>
        <v>117525406.52723505</v>
      </c>
    </row>
    <row r="42" spans="1:22" s="31" customFormat="1" ht="18" customHeight="1">
      <c r="A42" s="2"/>
      <c r="B42" s="27" t="s">
        <v>272</v>
      </c>
      <c r="C42" s="27" t="s">
        <v>117</v>
      </c>
      <c r="D42" s="27" t="s">
        <v>82</v>
      </c>
      <c r="E42" s="140">
        <v>489689193.86347944</v>
      </c>
      <c r="F42" s="138">
        <f>I42/INDEX('Tab 9.1-9.5. Supplementary data'!$G$31:$G$34,MATCH("CH4",'Tab 9.1-9.5. Supplementary data'!$C$31:$C$34,0))</f>
        <v>42802462.871030048</v>
      </c>
      <c r="G42" s="139">
        <f t="shared" si="9"/>
        <v>0.7637540453074434</v>
      </c>
      <c r="H42" s="59">
        <f t="shared" si="10"/>
        <v>1513139609.0381513</v>
      </c>
      <c r="I42" s="30">
        <f t="shared" si="7"/>
        <v>1155666497.5178113</v>
      </c>
      <c r="J42" s="30">
        <f t="shared" si="7"/>
        <v>161597433.97494823</v>
      </c>
      <c r="K42" s="66">
        <f t="shared" si="7"/>
        <v>195875677.54539177</v>
      </c>
      <c r="L42" s="64">
        <f t="shared" si="11"/>
        <v>53865811.32498274</v>
      </c>
      <c r="M42" s="64">
        <f t="shared" si="11"/>
        <v>53865811.32498274</v>
      </c>
      <c r="N42" s="64">
        <f t="shared" si="11"/>
        <v>48968919.38634795</v>
      </c>
      <c r="O42" s="64">
        <f t="shared" si="11"/>
        <v>19587567.754539177</v>
      </c>
      <c r="P42" s="64">
        <f t="shared" si="11"/>
        <v>19587567.754539177</v>
      </c>
      <c r="Q42" s="64">
        <f t="shared" si="11"/>
        <v>0</v>
      </c>
      <c r="R42" s="64">
        <f t="shared" si="11"/>
        <v>1126285145.8860025</v>
      </c>
      <c r="S42" s="64">
        <f t="shared" si="11"/>
        <v>29381351.631808765</v>
      </c>
      <c r="T42" s="64">
        <f t="shared" si="11"/>
        <v>88144054.895426288</v>
      </c>
      <c r="U42" s="64">
        <f t="shared" si="11"/>
        <v>34278243.570443563</v>
      </c>
      <c r="V42" s="64">
        <f t="shared" si="11"/>
        <v>39175135.509078354</v>
      </c>
    </row>
    <row r="43" spans="1:22" s="31" customFormat="1" ht="18" customHeight="1">
      <c r="A43" s="2"/>
      <c r="B43" s="27" t="s">
        <v>272</v>
      </c>
      <c r="C43" s="27" t="s">
        <v>117</v>
      </c>
      <c r="D43" s="27" t="s">
        <v>126</v>
      </c>
      <c r="E43" s="140">
        <v>267264680.61156756</v>
      </c>
      <c r="F43" s="138">
        <f>I43/INDEX('Tab 9.1-9.5. Supplementary data'!$G$31:$G$34,MATCH("CH4",'Tab 9.1-9.5. Supplementary data'!$C$31:$C$34,0))</f>
        <v>61965811.134385653</v>
      </c>
      <c r="G43" s="139">
        <f t="shared" si="9"/>
        <v>0.69866071428571408</v>
      </c>
      <c r="H43" s="59">
        <f t="shared" si="10"/>
        <v>2394691538.2796459</v>
      </c>
      <c r="I43" s="30">
        <f t="shared" si="7"/>
        <v>1673076900.6284127</v>
      </c>
      <c r="J43" s="30">
        <f t="shared" si="7"/>
        <v>387533786.88677299</v>
      </c>
      <c r="K43" s="66">
        <f t="shared" si="7"/>
        <v>334080850.76445943</v>
      </c>
      <c r="L43" s="64">
        <f t="shared" si="11"/>
        <v>92206314.810990795</v>
      </c>
      <c r="M43" s="64">
        <f t="shared" si="11"/>
        <v>92206314.810990795</v>
      </c>
      <c r="N43" s="64">
        <f t="shared" si="11"/>
        <v>50780289.316197835</v>
      </c>
      <c r="O43" s="64">
        <f t="shared" si="11"/>
        <v>45434995.703966491</v>
      </c>
      <c r="P43" s="64">
        <f t="shared" si="11"/>
        <v>256574093.38710484</v>
      </c>
      <c r="Q43" s="64">
        <f t="shared" si="11"/>
        <v>0</v>
      </c>
      <c r="R43" s="64">
        <f t="shared" si="11"/>
        <v>1630314551.730562</v>
      </c>
      <c r="S43" s="64">
        <f t="shared" si="11"/>
        <v>42762348.897850811</v>
      </c>
      <c r="T43" s="64">
        <f t="shared" si="11"/>
        <v>149668221.14247784</v>
      </c>
      <c r="U43" s="64">
        <f t="shared" si="11"/>
        <v>13363234.030578379</v>
      </c>
      <c r="V43" s="64">
        <f t="shared" si="11"/>
        <v>21381174.448925406</v>
      </c>
    </row>
    <row r="44" spans="1:22" s="31" customFormat="1" ht="18" customHeight="1">
      <c r="A44" s="2"/>
      <c r="B44" s="67" t="s">
        <v>127</v>
      </c>
      <c r="C44" s="67" t="s">
        <v>117</v>
      </c>
      <c r="D44" s="67" t="s">
        <v>57</v>
      </c>
      <c r="E44" s="141">
        <v>11000000000</v>
      </c>
      <c r="F44" s="138">
        <f>I44/INDEX('Tab 9.1-9.5. Supplementary data'!$G$31:$G$34,MATCH("CH4",'Tab 9.1-9.5. Supplementary data'!$C$31:$C$34,0))</f>
        <v>391111111.1111111</v>
      </c>
      <c r="G44" s="139">
        <f t="shared" si="9"/>
        <v>0.61146496815286622</v>
      </c>
      <c r="H44" s="59">
        <f t="shared" si="10"/>
        <v>17270000000</v>
      </c>
      <c r="I44" s="30">
        <f t="shared" si="7"/>
        <v>10560000000</v>
      </c>
      <c r="J44" s="30">
        <f t="shared" si="7"/>
        <v>4510000000</v>
      </c>
      <c r="K44" s="66">
        <f t="shared" si="7"/>
        <v>2200000000</v>
      </c>
      <c r="L44" s="64">
        <f t="shared" si="11"/>
        <v>495000000</v>
      </c>
      <c r="M44" s="64">
        <f t="shared" si="11"/>
        <v>495000000</v>
      </c>
      <c r="N44" s="64">
        <f t="shared" si="11"/>
        <v>1320000000</v>
      </c>
      <c r="O44" s="64">
        <f t="shared" si="11"/>
        <v>0</v>
      </c>
      <c r="P44" s="64">
        <f t="shared" si="11"/>
        <v>0</v>
      </c>
      <c r="Q44" s="64">
        <f t="shared" si="11"/>
        <v>0</v>
      </c>
      <c r="R44" s="64">
        <f t="shared" si="11"/>
        <v>7589999999.999999</v>
      </c>
      <c r="S44" s="64">
        <f t="shared" si="11"/>
        <v>2970000000</v>
      </c>
      <c r="T44" s="64">
        <f t="shared" si="11"/>
        <v>1210000000</v>
      </c>
      <c r="U44" s="64">
        <f t="shared" si="11"/>
        <v>990000000.00000012</v>
      </c>
      <c r="V44" s="64">
        <f t="shared" si="11"/>
        <v>2200000000</v>
      </c>
    </row>
    <row r="45" spans="1:22" s="31" customFormat="1" ht="18" customHeight="1">
      <c r="A45" s="2"/>
      <c r="B45" s="68" t="s">
        <v>128</v>
      </c>
      <c r="C45" s="68" t="s">
        <v>117</v>
      </c>
      <c r="D45" s="68" t="s">
        <v>57</v>
      </c>
      <c r="E45" s="142">
        <v>6700000000</v>
      </c>
      <c r="F45" s="138">
        <f>I45/INDEX('Tab 9.1-9.5. Supplementary data'!$G$31:$G$34,MATCH("CH4",'Tab 9.1-9.5. Supplementary data'!$C$31:$C$34,0))</f>
        <v>238222222.22222221</v>
      </c>
      <c r="G45" s="139">
        <f t="shared" si="9"/>
        <v>0.61146496815286622</v>
      </c>
      <c r="H45" s="59">
        <f t="shared" si="10"/>
        <v>10519000000</v>
      </c>
      <c r="I45" s="30">
        <f t="shared" si="7"/>
        <v>6432000000</v>
      </c>
      <c r="J45" s="30">
        <f t="shared" si="7"/>
        <v>2747000000</v>
      </c>
      <c r="K45" s="66">
        <f t="shared" si="7"/>
        <v>1340000000</v>
      </c>
      <c r="L45" s="64">
        <f t="shared" si="11"/>
        <v>301500000</v>
      </c>
      <c r="M45" s="64">
        <f t="shared" si="11"/>
        <v>301500000</v>
      </c>
      <c r="N45" s="64">
        <f t="shared" si="11"/>
        <v>804000000</v>
      </c>
      <c r="O45" s="64">
        <f t="shared" si="11"/>
        <v>0</v>
      </c>
      <c r="P45" s="64">
        <f t="shared" si="11"/>
        <v>0</v>
      </c>
      <c r="Q45" s="64">
        <f t="shared" si="11"/>
        <v>0</v>
      </c>
      <c r="R45" s="64">
        <f t="shared" si="11"/>
        <v>4623000000</v>
      </c>
      <c r="S45" s="64">
        <f t="shared" si="11"/>
        <v>1809000000</v>
      </c>
      <c r="T45" s="64">
        <f t="shared" si="11"/>
        <v>737000000</v>
      </c>
      <c r="U45" s="64">
        <f t="shared" si="11"/>
        <v>603000000.00000012</v>
      </c>
      <c r="V45" s="64">
        <f t="shared" si="11"/>
        <v>1340000000</v>
      </c>
    </row>
    <row r="46" spans="1:22" s="31" customFormat="1" ht="18" customHeight="1">
      <c r="A46" s="2"/>
      <c r="B46" s="27" t="s">
        <v>129</v>
      </c>
      <c r="C46" s="27" t="s">
        <v>117</v>
      </c>
      <c r="D46" s="27" t="s">
        <v>72</v>
      </c>
      <c r="E46" s="140">
        <v>9700000000</v>
      </c>
      <c r="F46" s="138">
        <f>I46/INDEX('Tab 9.1-9.5. Supplementary data'!$G$31:$G$34,MATCH("CH4",'Tab 9.1-9.5. Supplementary data'!$C$31:$C$34,0))</f>
        <v>750851851.85185182</v>
      </c>
      <c r="G46" s="139">
        <f t="shared" si="9"/>
        <v>0.68078175895765469</v>
      </c>
      <c r="H46" s="59">
        <f t="shared" si="10"/>
        <v>29779000000</v>
      </c>
      <c r="I46" s="30">
        <f t="shared" si="7"/>
        <v>20273000000</v>
      </c>
      <c r="J46" s="30">
        <f t="shared" si="7"/>
        <v>5723000000</v>
      </c>
      <c r="K46" s="66">
        <f t="shared" si="7"/>
        <v>3783000000</v>
      </c>
      <c r="L46" s="64">
        <f t="shared" si="11"/>
        <v>1212500000</v>
      </c>
      <c r="M46" s="64">
        <f t="shared" si="11"/>
        <v>1212500000</v>
      </c>
      <c r="N46" s="64">
        <f t="shared" si="11"/>
        <v>2134000000</v>
      </c>
      <c r="O46" s="64">
        <f t="shared" si="11"/>
        <v>97000000</v>
      </c>
      <c r="P46" s="64">
        <f t="shared" si="11"/>
        <v>2328000000</v>
      </c>
      <c r="Q46" s="64">
        <f t="shared" si="11"/>
        <v>0</v>
      </c>
      <c r="R46" s="64">
        <f t="shared" si="11"/>
        <v>18333000000</v>
      </c>
      <c r="S46" s="64">
        <f t="shared" si="11"/>
        <v>1940000000</v>
      </c>
      <c r="T46" s="64">
        <f t="shared" si="11"/>
        <v>1358000000.0000002</v>
      </c>
      <c r="U46" s="64">
        <f t="shared" si="11"/>
        <v>679000000.00000012</v>
      </c>
      <c r="V46" s="64">
        <f t="shared" si="11"/>
        <v>485000000</v>
      </c>
    </row>
    <row r="47" spans="1:22" s="31" customFormat="1" ht="18" customHeight="1">
      <c r="A47" s="2"/>
      <c r="B47" s="27" t="s">
        <v>130</v>
      </c>
      <c r="C47" s="27" t="s">
        <v>117</v>
      </c>
      <c r="D47" s="27" t="s">
        <v>57</v>
      </c>
      <c r="E47" s="140">
        <v>9000000000</v>
      </c>
      <c r="F47" s="138">
        <f>I47/INDEX('Tab 9.1-9.5. Supplementary data'!$G$31:$G$34,MATCH("CH4",'Tab 9.1-9.5. Supplementary data'!$C$31:$C$34,0))</f>
        <v>320000000</v>
      </c>
      <c r="G47" s="139">
        <f t="shared" si="9"/>
        <v>0.61146496815286622</v>
      </c>
      <c r="H47" s="59">
        <f t="shared" si="10"/>
        <v>14130000000</v>
      </c>
      <c r="I47" s="30">
        <f t="shared" si="7"/>
        <v>8640000000</v>
      </c>
      <c r="J47" s="30">
        <f t="shared" si="7"/>
        <v>3690000000</v>
      </c>
      <c r="K47" s="66">
        <f t="shared" si="7"/>
        <v>1800000000</v>
      </c>
      <c r="L47" s="64">
        <f t="shared" si="11"/>
        <v>405000000</v>
      </c>
      <c r="M47" s="64">
        <f t="shared" si="11"/>
        <v>405000000</v>
      </c>
      <c r="N47" s="64">
        <f t="shared" si="11"/>
        <v>1080000000</v>
      </c>
      <c r="O47" s="64">
        <f t="shared" si="11"/>
        <v>0</v>
      </c>
      <c r="P47" s="64">
        <f t="shared" si="11"/>
        <v>0</v>
      </c>
      <c r="Q47" s="64">
        <f t="shared" si="11"/>
        <v>0</v>
      </c>
      <c r="R47" s="64">
        <f t="shared" si="11"/>
        <v>6209999999.999999</v>
      </c>
      <c r="S47" s="64">
        <f t="shared" si="11"/>
        <v>2430000000</v>
      </c>
      <c r="T47" s="64">
        <f t="shared" si="11"/>
        <v>990000000</v>
      </c>
      <c r="U47" s="64">
        <f t="shared" si="11"/>
        <v>810000000.00000012</v>
      </c>
      <c r="V47" s="64">
        <f t="shared" si="11"/>
        <v>1800000000</v>
      </c>
    </row>
    <row r="48" spans="1:22" s="31" customFormat="1" ht="18" customHeight="1">
      <c r="A48" s="2"/>
      <c r="B48" s="27" t="s">
        <v>131</v>
      </c>
      <c r="C48" s="27" t="s">
        <v>117</v>
      </c>
      <c r="D48" s="27" t="s">
        <v>57</v>
      </c>
      <c r="E48" s="140">
        <v>7700000000</v>
      </c>
      <c r="F48" s="138">
        <f>I48/INDEX('Tab 9.1-9.5. Supplementary data'!$G$31:$G$34,MATCH("CH4",'Tab 9.1-9.5. Supplementary data'!$C$31:$C$34,0))</f>
        <v>273777777.77777779</v>
      </c>
      <c r="G48" s="139">
        <f t="shared" si="9"/>
        <v>0.61146496815286622</v>
      </c>
      <c r="H48" s="59">
        <f t="shared" si="10"/>
        <v>12089000000</v>
      </c>
      <c r="I48" s="30">
        <f t="shared" si="7"/>
        <v>7392000000</v>
      </c>
      <c r="J48" s="30">
        <f t="shared" si="7"/>
        <v>3157000000</v>
      </c>
      <c r="K48" s="66">
        <f t="shared" si="7"/>
        <v>1540000000</v>
      </c>
      <c r="L48" s="64">
        <f t="shared" si="11"/>
        <v>346500000</v>
      </c>
      <c r="M48" s="64">
        <f t="shared" si="11"/>
        <v>346500000</v>
      </c>
      <c r="N48" s="64">
        <f t="shared" si="11"/>
        <v>924000000</v>
      </c>
      <c r="O48" s="64">
        <f t="shared" si="11"/>
        <v>0</v>
      </c>
      <c r="P48" s="64">
        <f t="shared" si="11"/>
        <v>0</v>
      </c>
      <c r="Q48" s="64">
        <f t="shared" si="11"/>
        <v>0</v>
      </c>
      <c r="R48" s="64">
        <f t="shared" si="11"/>
        <v>5313000000</v>
      </c>
      <c r="S48" s="64">
        <f t="shared" si="11"/>
        <v>2079000000.0000002</v>
      </c>
      <c r="T48" s="64">
        <f t="shared" si="11"/>
        <v>847000000</v>
      </c>
      <c r="U48" s="64">
        <f t="shared" si="11"/>
        <v>693000000.00000012</v>
      </c>
      <c r="V48" s="64">
        <f t="shared" si="11"/>
        <v>1540000000</v>
      </c>
    </row>
    <row r="49" spans="1:23" s="31" customFormat="1" ht="18" customHeight="1">
      <c r="A49" s="2"/>
      <c r="B49" s="27" t="s">
        <v>132</v>
      </c>
      <c r="C49" s="27" t="s">
        <v>117</v>
      </c>
      <c r="D49" s="27" t="s">
        <v>72</v>
      </c>
      <c r="E49" s="140">
        <v>10000000000</v>
      </c>
      <c r="F49" s="138">
        <f>I49/INDEX('Tab 9.1-9.5. Supplementary data'!$G$31:$G$34,MATCH("CH4",'Tab 9.1-9.5. Supplementary data'!$C$31:$C$34,0))</f>
        <v>774074074.07407403</v>
      </c>
      <c r="G49" s="139">
        <f t="shared" si="9"/>
        <v>0.68078175895765469</v>
      </c>
      <c r="H49" s="59">
        <f t="shared" si="10"/>
        <v>30700000000</v>
      </c>
      <c r="I49" s="30">
        <f t="shared" si="7"/>
        <v>20900000000</v>
      </c>
      <c r="J49" s="30">
        <f t="shared" si="7"/>
        <v>5900000000</v>
      </c>
      <c r="K49" s="66">
        <f t="shared" si="7"/>
        <v>3900000000</v>
      </c>
      <c r="L49" s="64">
        <f t="shared" si="11"/>
        <v>1250000000</v>
      </c>
      <c r="M49" s="64">
        <f t="shared" si="11"/>
        <v>1250000000</v>
      </c>
      <c r="N49" s="64">
        <f t="shared" si="11"/>
        <v>2200000000</v>
      </c>
      <c r="O49" s="64">
        <f t="shared" si="11"/>
        <v>100000000</v>
      </c>
      <c r="P49" s="64">
        <f t="shared" si="11"/>
        <v>2400000000</v>
      </c>
      <c r="Q49" s="64">
        <f t="shared" si="11"/>
        <v>0</v>
      </c>
      <c r="R49" s="64">
        <f t="shared" si="11"/>
        <v>18900000000</v>
      </c>
      <c r="S49" s="64">
        <f t="shared" si="11"/>
        <v>2000000000</v>
      </c>
      <c r="T49" s="64">
        <f t="shared" si="11"/>
        <v>1400000000.0000002</v>
      </c>
      <c r="U49" s="64">
        <f t="shared" si="11"/>
        <v>700000000.00000012</v>
      </c>
      <c r="V49" s="64">
        <f t="shared" si="11"/>
        <v>500000000</v>
      </c>
    </row>
    <row r="50" spans="1:23" s="31" customFormat="1" ht="18" customHeight="1">
      <c r="A50" s="2"/>
      <c r="B50" s="27" t="s">
        <v>133</v>
      </c>
      <c r="C50" s="27" t="s">
        <v>117</v>
      </c>
      <c r="D50" s="27" t="s">
        <v>64</v>
      </c>
      <c r="E50" s="140">
        <v>6700000000</v>
      </c>
      <c r="F50" s="138">
        <f>I50/INDEX('Tab 9.1-9.5. Supplementary data'!$G$31:$G$34,MATCH("CH4",'Tab 9.1-9.5. Supplementary data'!$C$31:$C$34,0))</f>
        <v>245666666.66666666</v>
      </c>
      <c r="G50" s="139">
        <f t="shared" si="9"/>
        <v>0.5561797752808989</v>
      </c>
      <c r="H50" s="59">
        <f t="shared" si="10"/>
        <v>11926000000</v>
      </c>
      <c r="I50" s="30">
        <f t="shared" si="7"/>
        <v>6633000000</v>
      </c>
      <c r="J50" s="30">
        <f t="shared" si="7"/>
        <v>3082000000</v>
      </c>
      <c r="K50" s="66">
        <f t="shared" si="7"/>
        <v>2211000000</v>
      </c>
      <c r="L50" s="64">
        <f t="shared" si="11"/>
        <v>636500000</v>
      </c>
      <c r="M50" s="64">
        <f t="shared" si="11"/>
        <v>636500000</v>
      </c>
      <c r="N50" s="64">
        <f t="shared" si="11"/>
        <v>804000000</v>
      </c>
      <c r="O50" s="64">
        <f t="shared" si="11"/>
        <v>134000000</v>
      </c>
      <c r="P50" s="64">
        <f t="shared" si="11"/>
        <v>0</v>
      </c>
      <c r="Q50" s="64">
        <f t="shared" si="11"/>
        <v>0</v>
      </c>
      <c r="R50" s="64">
        <f t="shared" si="11"/>
        <v>4958000000</v>
      </c>
      <c r="S50" s="64">
        <f t="shared" si="11"/>
        <v>1675000000</v>
      </c>
      <c r="T50" s="64">
        <f t="shared" si="11"/>
        <v>938000000.00000012</v>
      </c>
      <c r="U50" s="64">
        <f t="shared" si="11"/>
        <v>536000000</v>
      </c>
      <c r="V50" s="64">
        <f t="shared" si="11"/>
        <v>1608000000</v>
      </c>
    </row>
    <row r="51" spans="1:23" s="31" customFormat="1" ht="18" customHeight="1">
      <c r="A51" s="2"/>
      <c r="B51" s="27" t="s">
        <v>134</v>
      </c>
      <c r="C51" s="27" t="s">
        <v>117</v>
      </c>
      <c r="D51" s="27" t="s">
        <v>135</v>
      </c>
      <c r="E51" s="140">
        <v>9600000000</v>
      </c>
      <c r="F51" s="138">
        <f>I51/INDEX('Tab 9.1-9.5. Supplementary data'!$G$31:$G$34,MATCH("CH4",'Tab 9.1-9.5. Supplementary data'!$C$31:$C$34,0))</f>
        <v>771555555.55555558</v>
      </c>
      <c r="G51" s="139">
        <f t="shared" si="9"/>
        <v>0.69108280254777066</v>
      </c>
      <c r="H51" s="59">
        <f t="shared" si="10"/>
        <v>30144000000</v>
      </c>
      <c r="I51" s="30">
        <f t="shared" si="7"/>
        <v>20832000000</v>
      </c>
      <c r="J51" s="30">
        <f t="shared" si="7"/>
        <v>4416000000</v>
      </c>
      <c r="K51" s="66">
        <f t="shared" si="7"/>
        <v>4896000000</v>
      </c>
      <c r="L51" s="64">
        <f t="shared" si="11"/>
        <v>1728000000</v>
      </c>
      <c r="M51" s="64">
        <f t="shared" si="11"/>
        <v>1728000000</v>
      </c>
      <c r="N51" s="64">
        <f t="shared" si="11"/>
        <v>3072000000</v>
      </c>
      <c r="O51" s="64">
        <f t="shared" si="11"/>
        <v>384000000</v>
      </c>
      <c r="P51" s="64">
        <f t="shared" si="11"/>
        <v>192000000</v>
      </c>
      <c r="Q51" s="64">
        <f t="shared" si="11"/>
        <v>0</v>
      </c>
      <c r="R51" s="64">
        <f t="shared" si="11"/>
        <v>19872000000</v>
      </c>
      <c r="S51" s="64">
        <f t="shared" si="11"/>
        <v>960000000</v>
      </c>
      <c r="T51" s="64">
        <f t="shared" si="11"/>
        <v>1440000000</v>
      </c>
      <c r="U51" s="64">
        <f t="shared" si="11"/>
        <v>480000000</v>
      </c>
      <c r="V51" s="64">
        <f t="shared" si="11"/>
        <v>288000000</v>
      </c>
    </row>
    <row r="52" spans="1:23" s="167" customFormat="1" ht="18" customHeight="1">
      <c r="B52" s="168"/>
      <c r="C52" s="168"/>
      <c r="D52" s="168"/>
      <c r="E52" s="169"/>
      <c r="F52" s="170"/>
      <c r="G52" s="171"/>
      <c r="H52" s="172"/>
      <c r="I52" s="173"/>
      <c r="J52" s="173"/>
      <c r="K52" s="174"/>
      <c r="L52" s="175"/>
      <c r="M52" s="175"/>
      <c r="N52" s="175"/>
      <c r="O52" s="175"/>
      <c r="P52" s="175"/>
      <c r="Q52" s="175"/>
      <c r="R52" s="175"/>
      <c r="S52" s="175"/>
      <c r="T52" s="175"/>
      <c r="U52" s="175"/>
      <c r="V52" s="175"/>
    </row>
    <row r="53" spans="1:23">
      <c r="E53" s="15"/>
      <c r="F53" s="32"/>
      <c r="G53" s="32"/>
      <c r="H53" s="33"/>
      <c r="I53" s="33"/>
      <c r="J53" s="34"/>
      <c r="K53" s="34"/>
      <c r="L53" s="35"/>
      <c r="M53" s="35"/>
      <c r="N53" s="32"/>
      <c r="O53" s="32"/>
      <c r="P53" s="32"/>
      <c r="Q53" s="32"/>
      <c r="R53" s="32"/>
      <c r="S53" s="32"/>
      <c r="T53" s="32"/>
      <c r="U53" s="32"/>
      <c r="V53" s="32"/>
      <c r="W53" s="32"/>
    </row>
    <row r="54" spans="1:23">
      <c r="E54" s="15"/>
      <c r="F54" s="32"/>
      <c r="G54" s="32"/>
      <c r="H54" s="33"/>
      <c r="I54" s="33"/>
      <c r="J54" s="34"/>
      <c r="K54" s="34"/>
      <c r="L54" s="35"/>
      <c r="M54" s="35"/>
      <c r="N54" s="32"/>
      <c r="O54" s="32"/>
      <c r="P54" s="32"/>
      <c r="Q54" s="32"/>
      <c r="R54" s="32"/>
      <c r="S54" s="32"/>
      <c r="T54" s="32"/>
      <c r="U54" s="32"/>
      <c r="V54" s="32"/>
      <c r="W54" s="32"/>
    </row>
    <row r="55" spans="1:23">
      <c r="E55" s="15"/>
      <c r="F55" s="32"/>
      <c r="G55" s="32"/>
      <c r="H55" s="33"/>
      <c r="I55" s="33"/>
      <c r="J55" s="34"/>
      <c r="K55" s="34"/>
      <c r="L55" s="35"/>
      <c r="M55" s="35"/>
      <c r="N55" s="32"/>
      <c r="O55" s="32"/>
      <c r="P55" s="32"/>
      <c r="Q55" s="32"/>
      <c r="R55" s="32"/>
      <c r="S55" s="32"/>
      <c r="T55" s="32"/>
      <c r="U55" s="32"/>
      <c r="V55" s="32"/>
      <c r="W55" s="32"/>
    </row>
    <row r="56" spans="1:23">
      <c r="E56" s="15"/>
      <c r="F56" s="32"/>
      <c r="G56" s="32"/>
      <c r="H56" s="33"/>
      <c r="I56" s="33"/>
      <c r="J56" s="34"/>
      <c r="K56" s="34"/>
      <c r="L56" s="35"/>
      <c r="M56" s="35"/>
      <c r="N56" s="32"/>
      <c r="O56" s="32"/>
      <c r="P56" s="32"/>
      <c r="Q56" s="32"/>
      <c r="R56" s="32"/>
      <c r="S56" s="32"/>
      <c r="T56" s="32"/>
      <c r="U56" s="32"/>
      <c r="V56" s="32"/>
      <c r="W56" s="32"/>
    </row>
    <row r="57" spans="1:23">
      <c r="E57" s="15"/>
      <c r="F57" s="32"/>
      <c r="G57" s="32"/>
      <c r="H57" s="33"/>
      <c r="I57" s="33"/>
      <c r="J57" s="34"/>
      <c r="K57" s="34"/>
      <c r="L57" s="35"/>
      <c r="M57" s="35"/>
      <c r="N57" s="32"/>
      <c r="O57" s="32"/>
      <c r="P57" s="32"/>
      <c r="Q57" s="32"/>
      <c r="R57" s="32"/>
      <c r="S57" s="32"/>
      <c r="T57" s="32"/>
      <c r="U57" s="32"/>
      <c r="V57" s="32"/>
      <c r="W57" s="32"/>
    </row>
    <row r="58" spans="1:23">
      <c r="C58" s="2"/>
      <c r="E58" s="36"/>
      <c r="F58" s="36"/>
      <c r="G58" s="36"/>
      <c r="H58" s="37"/>
      <c r="I58" s="37"/>
      <c r="J58" s="38"/>
      <c r="K58" s="38"/>
      <c r="L58" s="36"/>
      <c r="M58" s="36"/>
      <c r="N58" s="36"/>
      <c r="O58" s="36"/>
      <c r="P58" s="36"/>
      <c r="Q58" s="36"/>
      <c r="R58" s="36"/>
      <c r="S58" s="36"/>
      <c r="T58" s="36"/>
      <c r="U58" s="36"/>
      <c r="V58" s="36"/>
      <c r="W58" s="36"/>
    </row>
    <row r="59" spans="1:23">
      <c r="H59" s="33"/>
      <c r="I59" s="33"/>
      <c r="J59" s="34"/>
      <c r="K59" s="34"/>
      <c r="L59" s="35"/>
      <c r="M59" s="35"/>
      <c r="N59" s="32"/>
      <c r="O59" s="32"/>
      <c r="P59" s="32"/>
      <c r="Q59" s="32"/>
      <c r="R59" s="32"/>
      <c r="S59" s="32"/>
      <c r="T59" s="32"/>
      <c r="U59" s="32"/>
      <c r="V59" s="32"/>
      <c r="W59" s="32"/>
    </row>
    <row r="60" spans="1:23">
      <c r="H60" s="33"/>
      <c r="I60" s="33"/>
      <c r="J60" s="34"/>
      <c r="K60" s="34"/>
      <c r="L60" s="35"/>
      <c r="M60" s="35"/>
      <c r="N60" s="32"/>
      <c r="O60" s="32"/>
      <c r="P60" s="32"/>
      <c r="Q60" s="32"/>
      <c r="R60" s="32"/>
      <c r="S60" s="32"/>
      <c r="T60" s="32"/>
      <c r="U60" s="32"/>
      <c r="V60" s="32"/>
      <c r="W60" s="32"/>
    </row>
    <row r="61" spans="1:23">
      <c r="H61" s="33"/>
      <c r="I61" s="33"/>
      <c r="J61" s="34"/>
      <c r="K61" s="34"/>
      <c r="L61" s="35"/>
      <c r="M61" s="35"/>
      <c r="N61" s="32"/>
      <c r="O61" s="32"/>
      <c r="P61" s="32"/>
      <c r="Q61" s="32"/>
      <c r="R61" s="32"/>
      <c r="S61" s="32"/>
      <c r="T61" s="32"/>
      <c r="U61" s="32"/>
      <c r="V61" s="32"/>
      <c r="W61" s="32"/>
    </row>
    <row r="62" spans="1:23">
      <c r="C62" s="2"/>
      <c r="E62" s="36"/>
      <c r="F62" s="36"/>
      <c r="G62" s="36"/>
      <c r="H62" s="37"/>
      <c r="I62" s="37"/>
      <c r="J62" s="38"/>
      <c r="K62" s="38"/>
      <c r="L62" s="36"/>
      <c r="M62" s="36"/>
      <c r="N62" s="36"/>
      <c r="O62" s="36"/>
      <c r="P62" s="36"/>
      <c r="Q62" s="36"/>
      <c r="R62" s="36"/>
      <c r="S62" s="36"/>
      <c r="T62" s="36"/>
      <c r="U62" s="36"/>
      <c r="V62" s="36"/>
      <c r="W62" s="36"/>
    </row>
    <row r="63" spans="1:23">
      <c r="H63" s="34"/>
      <c r="I63" s="34"/>
      <c r="J63" s="34"/>
      <c r="K63" s="34"/>
      <c r="L63" s="32"/>
      <c r="M63" s="32"/>
      <c r="N63" s="32"/>
      <c r="O63" s="32"/>
      <c r="P63" s="32"/>
      <c r="Q63" s="32"/>
      <c r="R63" s="32"/>
      <c r="S63" s="32"/>
      <c r="T63" s="32"/>
      <c r="U63" s="32"/>
      <c r="V63" s="32"/>
      <c r="W63" s="32"/>
    </row>
    <row r="67" spans="1:23">
      <c r="B67" s="2"/>
      <c r="E67" s="42"/>
    </row>
    <row r="68" spans="1:23">
      <c r="B68" s="39"/>
      <c r="C68" s="39"/>
      <c r="E68" s="42"/>
    </row>
    <row r="70" spans="1:23" s="47" customFormat="1">
      <c r="A70" s="39"/>
      <c r="B70" s="43"/>
      <c r="C70" s="43"/>
      <c r="D70" s="43"/>
      <c r="E70" s="44"/>
      <c r="F70" s="43"/>
      <c r="G70" s="43"/>
      <c r="H70" s="45"/>
      <c r="I70" s="45"/>
      <c r="J70" s="45"/>
      <c r="K70" s="45"/>
      <c r="L70" s="45"/>
      <c r="M70" s="45"/>
      <c r="N70" s="46"/>
      <c r="O70" s="46"/>
      <c r="P70" s="46"/>
      <c r="Q70" s="46"/>
      <c r="R70" s="46"/>
      <c r="S70" s="46"/>
      <c r="T70" s="46"/>
      <c r="U70" s="46"/>
      <c r="V70" s="46"/>
      <c r="W70" s="46"/>
    </row>
    <row r="71" spans="1:23">
      <c r="B71" s="21"/>
      <c r="C71" s="21"/>
      <c r="D71" s="21"/>
      <c r="E71" s="21"/>
      <c r="F71" s="21"/>
      <c r="G71" s="21"/>
      <c r="H71" s="48"/>
      <c r="I71" s="48"/>
      <c r="J71" s="48"/>
      <c r="K71" s="48"/>
      <c r="L71" s="48"/>
      <c r="M71" s="48"/>
      <c r="N71" s="21"/>
      <c r="O71" s="21"/>
      <c r="P71" s="21"/>
      <c r="Q71" s="21"/>
      <c r="R71" s="21"/>
      <c r="S71" s="21"/>
      <c r="T71" s="21"/>
      <c r="U71" s="21"/>
      <c r="V71" s="21"/>
      <c r="W71" s="21"/>
    </row>
    <row r="72" spans="1:23">
      <c r="B72" s="20"/>
      <c r="C72" s="20"/>
      <c r="D72" s="20"/>
      <c r="E72" s="20"/>
      <c r="F72" s="20"/>
      <c r="G72" s="49"/>
      <c r="H72" s="22"/>
      <c r="I72" s="22"/>
      <c r="J72" s="22"/>
      <c r="K72" s="22"/>
      <c r="L72" s="49"/>
      <c r="M72" s="49"/>
      <c r="N72" s="49"/>
      <c r="O72" s="49"/>
      <c r="P72" s="49"/>
      <c r="Q72" s="49"/>
      <c r="R72" s="49"/>
      <c r="S72" s="49"/>
      <c r="T72" s="49"/>
      <c r="U72" s="49"/>
      <c r="V72" s="49"/>
      <c r="W72" s="49"/>
    </row>
    <row r="73" spans="1:23">
      <c r="B73" s="20"/>
      <c r="C73" s="20"/>
      <c r="D73" s="20"/>
      <c r="E73" s="20"/>
      <c r="F73" s="20"/>
      <c r="G73" s="49"/>
      <c r="H73" s="22"/>
      <c r="I73" s="22"/>
      <c r="J73" s="22"/>
      <c r="K73" s="22"/>
      <c r="L73" s="49"/>
      <c r="M73" s="49"/>
      <c r="N73" s="49"/>
      <c r="O73" s="49"/>
      <c r="P73" s="49"/>
      <c r="Q73" s="49"/>
      <c r="R73" s="49"/>
      <c r="S73" s="49"/>
      <c r="T73" s="49"/>
      <c r="U73" s="49"/>
      <c r="V73" s="49"/>
      <c r="W73" s="49"/>
    </row>
    <row r="74" spans="1:23">
      <c r="B74" s="20"/>
      <c r="C74" s="20"/>
      <c r="D74" s="20"/>
      <c r="E74" s="20"/>
      <c r="F74" s="20"/>
      <c r="G74" s="49"/>
      <c r="H74" s="22"/>
      <c r="I74" s="22"/>
      <c r="J74" s="22"/>
      <c r="K74" s="22"/>
      <c r="L74" s="49"/>
      <c r="M74" s="49"/>
      <c r="N74" s="49"/>
      <c r="O74" s="49"/>
      <c r="P74" s="49"/>
      <c r="Q74" s="49"/>
      <c r="R74" s="49"/>
      <c r="S74" s="49"/>
      <c r="T74" s="49"/>
      <c r="U74" s="49"/>
      <c r="V74" s="49"/>
      <c r="W74" s="49"/>
    </row>
    <row r="75" spans="1:23">
      <c r="B75" s="20"/>
      <c r="C75" s="20"/>
      <c r="D75" s="20"/>
      <c r="E75" s="20"/>
      <c r="F75" s="20"/>
      <c r="G75" s="49"/>
      <c r="H75" s="22"/>
      <c r="I75" s="22"/>
      <c r="J75" s="22"/>
      <c r="K75" s="22"/>
      <c r="L75" s="49"/>
      <c r="M75" s="49"/>
      <c r="N75" s="49"/>
      <c r="O75" s="49"/>
      <c r="P75" s="49"/>
      <c r="Q75" s="49"/>
      <c r="R75" s="49"/>
      <c r="S75" s="49"/>
      <c r="T75" s="49"/>
      <c r="U75" s="49"/>
      <c r="V75" s="49"/>
      <c r="W75" s="49"/>
    </row>
    <row r="76" spans="1:23">
      <c r="B76" s="20"/>
      <c r="C76" s="20"/>
      <c r="D76" s="20"/>
      <c r="E76" s="20"/>
      <c r="F76" s="20"/>
      <c r="G76" s="49"/>
      <c r="H76" s="22"/>
      <c r="I76" s="22"/>
      <c r="J76" s="22"/>
      <c r="K76" s="22"/>
      <c r="L76" s="49"/>
      <c r="M76" s="49"/>
      <c r="N76" s="49"/>
      <c r="O76" s="49"/>
      <c r="P76" s="49"/>
      <c r="Q76" s="49"/>
      <c r="R76" s="49"/>
      <c r="S76" s="49"/>
      <c r="T76" s="49"/>
      <c r="U76" s="49"/>
      <c r="V76" s="49"/>
      <c r="W76" s="49"/>
    </row>
    <row r="77" spans="1:23">
      <c r="B77" s="20"/>
      <c r="C77" s="20"/>
      <c r="D77" s="20"/>
      <c r="E77" s="20"/>
      <c r="F77" s="20"/>
      <c r="G77" s="49"/>
      <c r="H77" s="22"/>
      <c r="I77" s="22"/>
      <c r="J77" s="22"/>
      <c r="K77" s="22"/>
      <c r="L77" s="49"/>
      <c r="M77" s="49"/>
      <c r="N77" s="49"/>
      <c r="O77" s="49"/>
      <c r="P77" s="49"/>
      <c r="Q77" s="49"/>
      <c r="R77" s="49"/>
      <c r="S77" s="49"/>
      <c r="T77" s="49"/>
      <c r="U77" s="49"/>
      <c r="V77" s="49"/>
      <c r="W77" s="49"/>
    </row>
    <row r="78" spans="1:23">
      <c r="B78" s="20"/>
      <c r="C78" s="20"/>
      <c r="D78" s="20"/>
      <c r="E78" s="20"/>
      <c r="F78" s="20"/>
      <c r="G78" s="49"/>
      <c r="H78" s="22"/>
      <c r="I78" s="22"/>
      <c r="J78" s="22"/>
      <c r="K78" s="22"/>
      <c r="L78" s="49"/>
      <c r="M78" s="49"/>
      <c r="N78" s="49"/>
      <c r="O78" s="49"/>
      <c r="P78" s="49"/>
      <c r="Q78" s="49"/>
      <c r="R78" s="49"/>
      <c r="S78" s="49"/>
      <c r="T78" s="49"/>
      <c r="U78" s="49"/>
      <c r="V78" s="49"/>
      <c r="W78" s="49"/>
    </row>
    <row r="79" spans="1:23">
      <c r="B79" s="20"/>
      <c r="C79" s="20"/>
      <c r="D79" s="20"/>
      <c r="E79" s="20"/>
      <c r="F79" s="20"/>
      <c r="G79" s="49"/>
      <c r="H79" s="22"/>
      <c r="I79" s="22"/>
      <c r="J79" s="22"/>
      <c r="K79" s="22"/>
      <c r="L79" s="49"/>
      <c r="M79" s="49"/>
      <c r="N79" s="49"/>
      <c r="O79" s="49"/>
      <c r="P79" s="49"/>
      <c r="Q79" s="49"/>
      <c r="R79" s="49"/>
      <c r="S79" s="49"/>
      <c r="T79" s="49"/>
      <c r="U79" s="49"/>
      <c r="V79" s="49"/>
      <c r="W79" s="49"/>
    </row>
    <row r="80" spans="1:23">
      <c r="B80" s="20"/>
      <c r="C80" s="20"/>
      <c r="D80" s="20"/>
      <c r="E80" s="20"/>
      <c r="F80" s="20"/>
      <c r="G80" s="49"/>
      <c r="H80" s="22"/>
      <c r="I80" s="22"/>
      <c r="J80" s="22"/>
      <c r="K80" s="22"/>
      <c r="L80" s="49"/>
      <c r="M80" s="49"/>
      <c r="N80" s="49"/>
      <c r="O80" s="49"/>
      <c r="P80" s="49"/>
      <c r="Q80" s="49"/>
      <c r="R80" s="49"/>
      <c r="S80" s="49"/>
      <c r="T80" s="49"/>
      <c r="U80" s="49"/>
      <c r="V80" s="49"/>
      <c r="W80" s="49"/>
    </row>
    <row r="81" spans="2:23">
      <c r="B81" s="20"/>
      <c r="C81" s="20"/>
      <c r="D81" s="20"/>
      <c r="E81" s="20"/>
      <c r="F81" s="20"/>
      <c r="G81" s="49"/>
      <c r="H81" s="22"/>
      <c r="I81" s="22"/>
      <c r="J81" s="22"/>
      <c r="K81" s="22"/>
      <c r="L81" s="49"/>
      <c r="M81" s="49"/>
      <c r="N81" s="49"/>
      <c r="O81" s="49"/>
      <c r="P81" s="49"/>
      <c r="Q81" s="49"/>
      <c r="R81" s="49"/>
      <c r="S81" s="49"/>
      <c r="T81" s="49"/>
      <c r="U81" s="49"/>
      <c r="V81" s="49"/>
      <c r="W81" s="49"/>
    </row>
    <row r="82" spans="2:23">
      <c r="B82" s="20"/>
      <c r="C82" s="20"/>
      <c r="D82" s="20"/>
      <c r="E82" s="20"/>
      <c r="F82" s="20"/>
      <c r="G82" s="49"/>
      <c r="H82" s="22"/>
      <c r="I82" s="22"/>
      <c r="J82" s="22"/>
      <c r="K82" s="22"/>
      <c r="L82" s="49"/>
      <c r="M82" s="49"/>
      <c r="N82" s="49"/>
      <c r="O82" s="49"/>
      <c r="P82" s="49"/>
      <c r="Q82" s="49"/>
      <c r="R82" s="49"/>
      <c r="S82" s="49"/>
      <c r="T82" s="49"/>
      <c r="U82" s="49"/>
      <c r="V82" s="49"/>
      <c r="W82" s="49"/>
    </row>
    <row r="83" spans="2:23">
      <c r="B83" s="20"/>
      <c r="C83" s="20"/>
      <c r="D83" s="20"/>
      <c r="E83" s="20"/>
      <c r="F83" s="20"/>
      <c r="G83" s="49"/>
      <c r="H83" s="22"/>
      <c r="I83" s="22"/>
      <c r="J83" s="22"/>
      <c r="K83" s="22"/>
      <c r="L83" s="49"/>
      <c r="M83" s="49"/>
      <c r="N83" s="49"/>
      <c r="O83" s="49"/>
      <c r="P83" s="49"/>
      <c r="Q83" s="49"/>
      <c r="R83" s="49"/>
      <c r="S83" s="49"/>
      <c r="T83" s="49"/>
      <c r="U83" s="49"/>
      <c r="V83" s="49"/>
      <c r="W83" s="49"/>
    </row>
    <row r="84" spans="2:23">
      <c r="B84" s="20"/>
      <c r="C84" s="20"/>
      <c r="D84" s="20"/>
      <c r="E84" s="20"/>
      <c r="F84" s="20"/>
      <c r="G84" s="49"/>
      <c r="H84" s="22"/>
      <c r="I84" s="22"/>
      <c r="J84" s="22"/>
      <c r="K84" s="22"/>
      <c r="L84" s="49"/>
      <c r="M84" s="49"/>
      <c r="N84" s="49"/>
      <c r="O84" s="49"/>
      <c r="P84" s="49"/>
      <c r="Q84" s="49"/>
      <c r="R84" s="49"/>
      <c r="S84" s="49"/>
      <c r="T84" s="49"/>
      <c r="U84" s="49"/>
      <c r="V84" s="49"/>
      <c r="W84" s="49"/>
    </row>
    <row r="85" spans="2:23">
      <c r="B85" s="20"/>
      <c r="C85" s="20"/>
      <c r="D85" s="20"/>
      <c r="E85" s="20"/>
      <c r="F85" s="20"/>
      <c r="G85" s="49"/>
      <c r="H85" s="22"/>
      <c r="I85" s="22"/>
      <c r="J85" s="22"/>
      <c r="K85" s="22"/>
      <c r="L85" s="49"/>
      <c r="M85" s="49"/>
      <c r="N85" s="49"/>
      <c r="O85" s="49"/>
      <c r="P85" s="49"/>
      <c r="Q85" s="49"/>
      <c r="R85" s="49"/>
      <c r="S85" s="49"/>
      <c r="T85" s="49"/>
      <c r="U85" s="49"/>
      <c r="V85" s="49"/>
      <c r="W85" s="49"/>
    </row>
    <row r="86" spans="2:23">
      <c r="B86" s="20"/>
      <c r="C86" s="20"/>
      <c r="D86" s="20"/>
      <c r="E86" s="20"/>
      <c r="F86" s="20"/>
      <c r="G86" s="49"/>
      <c r="H86" s="22"/>
      <c r="I86" s="22"/>
      <c r="J86" s="22"/>
      <c r="K86" s="22"/>
      <c r="L86" s="49"/>
      <c r="M86" s="49"/>
      <c r="N86" s="49"/>
      <c r="O86" s="49"/>
      <c r="P86" s="49"/>
      <c r="Q86" s="49"/>
      <c r="R86" s="49"/>
      <c r="S86" s="49"/>
      <c r="T86" s="49"/>
      <c r="U86" s="49"/>
      <c r="V86" s="49"/>
      <c r="W86" s="49"/>
    </row>
    <row r="87" spans="2:23">
      <c r="B87" s="20"/>
      <c r="C87" s="20"/>
      <c r="D87" s="20"/>
      <c r="E87" s="20"/>
      <c r="F87" s="20"/>
      <c r="G87" s="49"/>
      <c r="H87" s="22"/>
      <c r="I87" s="22"/>
      <c r="J87" s="22"/>
      <c r="K87" s="22"/>
      <c r="L87" s="49"/>
      <c r="M87" s="49"/>
      <c r="N87" s="49"/>
      <c r="O87" s="49"/>
      <c r="P87" s="49"/>
      <c r="Q87" s="49"/>
      <c r="R87" s="49"/>
      <c r="S87" s="49"/>
      <c r="T87" s="49"/>
      <c r="U87" s="49"/>
      <c r="V87" s="49"/>
      <c r="W87" s="49"/>
    </row>
    <row r="88" spans="2:23">
      <c r="B88" s="20"/>
      <c r="C88" s="20"/>
      <c r="D88" s="20"/>
      <c r="E88" s="20"/>
      <c r="F88" s="20"/>
      <c r="G88" s="49"/>
      <c r="H88" s="22"/>
      <c r="I88" s="22"/>
      <c r="J88" s="22"/>
      <c r="K88" s="22"/>
      <c r="L88" s="49"/>
      <c r="M88" s="49"/>
      <c r="N88" s="49"/>
      <c r="O88" s="49"/>
      <c r="P88" s="49"/>
      <c r="Q88" s="49"/>
      <c r="R88" s="49"/>
      <c r="S88" s="49"/>
      <c r="T88" s="49"/>
      <c r="U88" s="49"/>
      <c r="V88" s="49"/>
      <c r="W88" s="49"/>
    </row>
    <row r="89" spans="2:23">
      <c r="B89" s="20"/>
      <c r="C89" s="20"/>
      <c r="D89" s="20"/>
      <c r="E89" s="20"/>
      <c r="F89" s="20"/>
      <c r="G89" s="49"/>
      <c r="H89" s="22"/>
      <c r="I89" s="22"/>
      <c r="J89" s="22"/>
      <c r="K89" s="22"/>
      <c r="L89" s="49"/>
      <c r="M89" s="49"/>
      <c r="N89" s="49"/>
      <c r="O89" s="49"/>
      <c r="P89" s="49"/>
      <c r="Q89" s="49"/>
      <c r="R89" s="49"/>
      <c r="S89" s="49"/>
      <c r="T89" s="49"/>
      <c r="U89" s="49"/>
      <c r="V89" s="49"/>
      <c r="W89" s="49"/>
    </row>
    <row r="90" spans="2:23">
      <c r="B90" s="20"/>
      <c r="C90" s="20"/>
      <c r="D90" s="20"/>
      <c r="E90" s="20"/>
      <c r="F90" s="20"/>
      <c r="G90" s="49"/>
      <c r="H90" s="22"/>
      <c r="I90" s="22"/>
      <c r="J90" s="22"/>
      <c r="K90" s="22"/>
      <c r="L90" s="49"/>
      <c r="M90" s="49"/>
      <c r="N90" s="49"/>
      <c r="O90" s="49"/>
      <c r="P90" s="49"/>
      <c r="Q90" s="49"/>
      <c r="R90" s="49"/>
      <c r="S90" s="49"/>
      <c r="T90" s="49"/>
      <c r="U90" s="49"/>
      <c r="V90" s="49"/>
      <c r="W90" s="49"/>
    </row>
    <row r="91" spans="2:23">
      <c r="B91" s="20"/>
      <c r="C91" s="20"/>
      <c r="D91" s="20"/>
      <c r="E91" s="20"/>
      <c r="F91" s="20"/>
      <c r="G91" s="49"/>
      <c r="H91" s="22"/>
      <c r="I91" s="22"/>
      <c r="J91" s="22"/>
      <c r="K91" s="22"/>
      <c r="L91" s="49"/>
      <c r="M91" s="49"/>
      <c r="N91" s="49"/>
      <c r="O91" s="49"/>
      <c r="P91" s="49"/>
      <c r="Q91" s="49"/>
      <c r="R91" s="49"/>
      <c r="S91" s="49"/>
      <c r="T91" s="49"/>
      <c r="U91" s="49"/>
      <c r="V91" s="49"/>
      <c r="W91" s="49"/>
    </row>
    <row r="92" spans="2:23">
      <c r="B92" s="20"/>
      <c r="C92" s="20"/>
      <c r="D92" s="20"/>
      <c r="E92" s="20"/>
      <c r="F92" s="20"/>
      <c r="G92" s="49"/>
      <c r="H92" s="22"/>
      <c r="I92" s="22"/>
      <c r="J92" s="22"/>
      <c r="K92" s="22"/>
      <c r="L92" s="49"/>
      <c r="M92" s="49"/>
      <c r="N92" s="49"/>
      <c r="O92" s="49"/>
      <c r="P92" s="49"/>
      <c r="Q92" s="49"/>
      <c r="R92" s="49"/>
      <c r="S92" s="49"/>
      <c r="T92" s="49"/>
      <c r="U92" s="49"/>
      <c r="V92" s="49"/>
      <c r="W92" s="49"/>
    </row>
    <row r="93" spans="2:23">
      <c r="B93" s="20"/>
      <c r="C93" s="20"/>
      <c r="D93" s="20"/>
      <c r="E93" s="20"/>
      <c r="F93" s="20"/>
      <c r="G93" s="49"/>
      <c r="H93" s="22"/>
      <c r="I93" s="22"/>
      <c r="J93" s="22"/>
      <c r="K93" s="22"/>
      <c r="L93" s="49"/>
      <c r="M93" s="49"/>
      <c r="N93" s="49"/>
      <c r="O93" s="49"/>
      <c r="P93" s="49"/>
      <c r="Q93" s="49"/>
      <c r="R93" s="49"/>
      <c r="S93" s="49"/>
      <c r="T93" s="49"/>
      <c r="U93" s="49"/>
      <c r="V93" s="49"/>
      <c r="W93" s="49"/>
    </row>
    <row r="94" spans="2:23">
      <c r="B94" s="20"/>
      <c r="C94" s="20"/>
      <c r="D94" s="20"/>
      <c r="E94" s="20"/>
      <c r="F94" s="20"/>
      <c r="G94" s="49"/>
      <c r="H94" s="22"/>
      <c r="I94" s="22"/>
      <c r="J94" s="22"/>
      <c r="K94" s="22"/>
      <c r="L94" s="49"/>
      <c r="M94" s="49"/>
      <c r="N94" s="49"/>
      <c r="O94" s="49"/>
      <c r="P94" s="49"/>
      <c r="Q94" s="49"/>
      <c r="R94" s="49"/>
      <c r="S94" s="49"/>
      <c r="T94" s="49"/>
      <c r="U94" s="49"/>
      <c r="V94" s="49"/>
      <c r="W94" s="49"/>
    </row>
    <row r="95" spans="2:23">
      <c r="B95" s="20"/>
      <c r="C95" s="20"/>
      <c r="D95" s="20"/>
      <c r="E95" s="20"/>
      <c r="F95" s="20"/>
      <c r="G95" s="49"/>
      <c r="H95" s="22"/>
      <c r="I95" s="22"/>
      <c r="J95" s="22"/>
      <c r="K95" s="22"/>
      <c r="L95" s="49"/>
      <c r="M95" s="49"/>
      <c r="N95" s="49"/>
      <c r="O95" s="49"/>
      <c r="P95" s="49"/>
      <c r="Q95" s="49"/>
      <c r="R95" s="49"/>
      <c r="S95" s="49"/>
      <c r="T95" s="49"/>
      <c r="U95" s="49"/>
      <c r="V95" s="49"/>
      <c r="W95" s="49"/>
    </row>
    <row r="96" spans="2:23">
      <c r="G96" s="32"/>
      <c r="H96" s="17"/>
      <c r="I96" s="17"/>
      <c r="J96" s="17"/>
      <c r="K96" s="17"/>
      <c r="L96" s="32"/>
      <c r="M96" s="32"/>
      <c r="N96" s="32"/>
      <c r="O96" s="32"/>
      <c r="P96" s="32"/>
      <c r="Q96" s="32"/>
      <c r="R96" s="32"/>
      <c r="S96" s="32"/>
      <c r="T96" s="32"/>
      <c r="U96" s="32"/>
      <c r="V96" s="32"/>
      <c r="W96" s="32"/>
    </row>
    <row r="97" spans="1:26" s="47" customFormat="1">
      <c r="A97" s="39"/>
      <c r="B97" s="50"/>
      <c r="C97" s="50"/>
      <c r="D97" s="50"/>
      <c r="F97" s="50"/>
      <c r="G97" s="50"/>
      <c r="H97" s="51"/>
      <c r="I97" s="51"/>
      <c r="J97" s="51"/>
      <c r="K97" s="51"/>
      <c r="L97" s="51"/>
      <c r="M97" s="51"/>
      <c r="N97" s="41"/>
      <c r="O97" s="41"/>
      <c r="P97" s="41"/>
      <c r="Q97" s="41"/>
      <c r="R97" s="41"/>
      <c r="S97" s="41"/>
      <c r="T97" s="41"/>
      <c r="U97" s="41"/>
      <c r="V97" s="41"/>
      <c r="W97" s="41"/>
      <c r="Z97"/>
    </row>
    <row r="98" spans="1:26">
      <c r="B98" s="2"/>
      <c r="C98" s="2"/>
      <c r="D98" s="2"/>
      <c r="E98" s="2"/>
      <c r="F98" s="2"/>
      <c r="G98" s="2"/>
      <c r="H98" s="40"/>
      <c r="I98" s="40"/>
      <c r="J98" s="40"/>
      <c r="K98" s="40"/>
      <c r="L98" s="40"/>
      <c r="M98" s="40"/>
      <c r="N98" s="2"/>
      <c r="O98" s="2"/>
      <c r="P98" s="2"/>
      <c r="Q98" s="2"/>
      <c r="R98" s="2"/>
      <c r="S98" s="2"/>
      <c r="T98" s="2"/>
      <c r="U98" s="2"/>
      <c r="V98" s="2"/>
      <c r="W98" s="2"/>
    </row>
    <row r="99" spans="1:26">
      <c r="G99" s="32"/>
      <c r="H99" s="17"/>
      <c r="I99" s="17"/>
      <c r="J99" s="17"/>
      <c r="K99" s="17"/>
      <c r="L99" s="32"/>
      <c r="M99" s="32"/>
      <c r="N99" s="32"/>
      <c r="O99" s="32"/>
      <c r="P99" s="32"/>
      <c r="Q99" s="32"/>
      <c r="R99" s="32"/>
      <c r="S99" s="32"/>
      <c r="T99" s="32"/>
      <c r="U99" s="32"/>
      <c r="V99" s="32"/>
      <c r="W99" s="32"/>
    </row>
    <row r="100" spans="1:26">
      <c r="G100" s="32"/>
      <c r="H100" s="17"/>
      <c r="I100" s="17"/>
      <c r="J100" s="17"/>
      <c r="K100" s="17"/>
      <c r="L100" s="32"/>
      <c r="M100" s="32"/>
      <c r="N100" s="32"/>
      <c r="O100" s="32"/>
      <c r="P100" s="32"/>
      <c r="Q100" s="32"/>
      <c r="R100" s="32"/>
      <c r="S100" s="32"/>
      <c r="T100" s="32"/>
      <c r="U100" s="32"/>
      <c r="V100" s="32"/>
      <c r="W100" s="32"/>
    </row>
    <row r="101" spans="1:26">
      <c r="G101" s="32"/>
      <c r="H101" s="17"/>
      <c r="I101" s="17"/>
      <c r="J101" s="17"/>
      <c r="K101" s="17"/>
      <c r="L101" s="32"/>
      <c r="M101" s="32"/>
      <c r="N101" s="32"/>
      <c r="O101" s="32"/>
      <c r="P101" s="32"/>
      <c r="Q101" s="32"/>
      <c r="R101" s="32"/>
      <c r="S101" s="32"/>
      <c r="T101" s="32"/>
      <c r="U101" s="32"/>
      <c r="V101" s="32"/>
      <c r="W101" s="32"/>
    </row>
    <row r="102" spans="1:26">
      <c r="G102" s="32"/>
      <c r="H102" s="17"/>
      <c r="I102" s="17"/>
      <c r="J102" s="17"/>
      <c r="K102" s="17"/>
      <c r="L102" s="32"/>
      <c r="M102" s="32"/>
      <c r="N102" s="32"/>
      <c r="O102" s="32"/>
      <c r="P102" s="32"/>
      <c r="Q102" s="32"/>
      <c r="R102" s="32"/>
      <c r="S102" s="32"/>
      <c r="T102" s="32"/>
      <c r="U102" s="32"/>
      <c r="V102" s="32"/>
      <c r="W102" s="32"/>
    </row>
    <row r="103" spans="1:26">
      <c r="G103" s="32"/>
      <c r="H103" s="17"/>
      <c r="I103" s="17"/>
      <c r="J103" s="17"/>
      <c r="K103" s="17"/>
      <c r="L103" s="32"/>
      <c r="M103" s="32"/>
      <c r="N103" s="32"/>
      <c r="O103" s="32"/>
      <c r="P103" s="32"/>
      <c r="Q103" s="32"/>
      <c r="R103" s="32"/>
      <c r="S103" s="32"/>
      <c r="T103" s="32"/>
      <c r="U103" s="32"/>
      <c r="V103" s="32"/>
      <c r="W103" s="32"/>
    </row>
    <row r="104" spans="1:26">
      <c r="G104" s="32"/>
      <c r="H104" s="17"/>
      <c r="I104" s="17"/>
      <c r="J104" s="17"/>
      <c r="K104" s="17"/>
      <c r="L104" s="32"/>
      <c r="M104" s="32"/>
      <c r="N104" s="32"/>
      <c r="O104" s="32"/>
      <c r="P104" s="32"/>
      <c r="Q104" s="32"/>
      <c r="R104" s="32"/>
      <c r="S104" s="32"/>
      <c r="T104" s="32"/>
      <c r="U104" s="32"/>
      <c r="V104" s="32"/>
      <c r="W104" s="32"/>
    </row>
    <row r="105" spans="1:26">
      <c r="G105" s="32"/>
      <c r="H105" s="17"/>
      <c r="I105" s="17"/>
      <c r="J105" s="17"/>
      <c r="K105" s="17"/>
      <c r="L105" s="32"/>
      <c r="M105" s="32"/>
      <c r="N105" s="32"/>
      <c r="O105" s="32"/>
      <c r="P105" s="32"/>
      <c r="Q105" s="32"/>
      <c r="R105" s="32"/>
      <c r="S105" s="32"/>
      <c r="T105" s="32"/>
      <c r="U105" s="32"/>
      <c r="V105" s="32"/>
      <c r="W105" s="32"/>
    </row>
    <row r="106" spans="1:26">
      <c r="G106" s="32"/>
      <c r="H106" s="17"/>
      <c r="I106" s="17"/>
      <c r="J106" s="17"/>
      <c r="K106" s="17"/>
      <c r="L106" s="32"/>
      <c r="M106" s="32"/>
      <c r="N106" s="32"/>
      <c r="O106" s="32"/>
      <c r="P106" s="32"/>
      <c r="Q106" s="32"/>
      <c r="R106" s="32"/>
      <c r="S106" s="32"/>
      <c r="T106" s="32"/>
      <c r="U106" s="32"/>
      <c r="V106" s="32"/>
      <c r="W106" s="32"/>
    </row>
    <row r="107" spans="1:26">
      <c r="G107" s="32"/>
      <c r="H107" s="17"/>
      <c r="I107" s="17"/>
      <c r="J107" s="17"/>
      <c r="K107" s="17"/>
      <c r="L107" s="32"/>
      <c r="M107" s="32"/>
      <c r="N107" s="32"/>
      <c r="O107" s="32"/>
      <c r="P107" s="32"/>
      <c r="Q107" s="32"/>
      <c r="R107" s="32"/>
      <c r="S107" s="32"/>
      <c r="T107" s="32"/>
      <c r="U107" s="32"/>
      <c r="V107" s="32"/>
      <c r="W107" s="32"/>
    </row>
    <row r="108" spans="1:26">
      <c r="G108" s="32"/>
      <c r="H108" s="17"/>
      <c r="I108" s="17"/>
      <c r="J108" s="17"/>
      <c r="K108" s="17"/>
      <c r="L108" s="32"/>
      <c r="M108" s="32"/>
      <c r="N108" s="32"/>
      <c r="O108" s="32"/>
      <c r="P108" s="32"/>
      <c r="Q108" s="32"/>
      <c r="R108" s="32"/>
      <c r="S108" s="32"/>
      <c r="T108" s="32"/>
      <c r="U108" s="32"/>
      <c r="V108" s="32"/>
      <c r="W108" s="32"/>
    </row>
    <row r="109" spans="1:26">
      <c r="G109" s="32"/>
      <c r="H109" s="17"/>
      <c r="I109" s="17"/>
      <c r="J109" s="17"/>
      <c r="K109" s="17"/>
      <c r="L109" s="32"/>
      <c r="M109" s="32"/>
      <c r="N109" s="32"/>
      <c r="O109" s="32"/>
      <c r="P109" s="32"/>
      <c r="Q109" s="32"/>
      <c r="R109" s="32"/>
      <c r="S109" s="32"/>
      <c r="T109" s="32"/>
      <c r="U109" s="32"/>
      <c r="V109" s="32"/>
      <c r="W109" s="32"/>
    </row>
    <row r="110" spans="1:26">
      <c r="G110" s="32"/>
      <c r="H110" s="17"/>
      <c r="I110" s="17"/>
      <c r="J110" s="17"/>
      <c r="K110" s="17"/>
      <c r="L110" s="32"/>
      <c r="M110" s="32"/>
      <c r="N110" s="32"/>
      <c r="O110" s="32"/>
      <c r="P110" s="32"/>
      <c r="Q110" s="32"/>
      <c r="R110" s="32"/>
      <c r="S110" s="32"/>
      <c r="T110" s="32"/>
      <c r="U110" s="32"/>
      <c r="V110" s="32"/>
      <c r="W110" s="32"/>
    </row>
    <row r="111" spans="1:26">
      <c r="G111" s="32"/>
      <c r="H111" s="17"/>
      <c r="I111" s="17"/>
      <c r="J111" s="17"/>
      <c r="K111" s="17"/>
      <c r="L111" s="32"/>
      <c r="M111" s="32"/>
      <c r="N111" s="32"/>
      <c r="O111" s="32"/>
      <c r="P111" s="32"/>
      <c r="Q111" s="32"/>
      <c r="R111" s="32"/>
      <c r="S111" s="32"/>
      <c r="T111" s="32"/>
      <c r="U111" s="32"/>
      <c r="V111" s="32"/>
      <c r="W111" s="32"/>
    </row>
    <row r="112" spans="1:26">
      <c r="G112" s="32"/>
      <c r="H112" s="17"/>
      <c r="I112" s="17"/>
      <c r="J112" s="17"/>
      <c r="K112" s="17"/>
      <c r="L112" s="32"/>
      <c r="M112" s="32"/>
      <c r="N112" s="32"/>
      <c r="O112" s="32"/>
      <c r="P112" s="32"/>
      <c r="Q112" s="32"/>
      <c r="R112" s="32"/>
      <c r="S112" s="32"/>
      <c r="T112" s="32"/>
      <c r="U112" s="32"/>
      <c r="V112" s="32"/>
      <c r="W112" s="32"/>
    </row>
    <row r="113" spans="1:23">
      <c r="G113" s="32"/>
      <c r="H113" s="17"/>
      <c r="I113" s="17"/>
      <c r="J113" s="17"/>
      <c r="K113" s="17"/>
      <c r="L113" s="32"/>
      <c r="M113" s="32"/>
      <c r="N113" s="32"/>
      <c r="O113" s="32"/>
      <c r="P113" s="32"/>
      <c r="Q113" s="32"/>
      <c r="R113" s="32"/>
      <c r="S113" s="32"/>
      <c r="T113" s="32"/>
      <c r="U113" s="32"/>
      <c r="V113" s="32"/>
      <c r="W113" s="32"/>
    </row>
    <row r="114" spans="1:23">
      <c r="G114" s="32"/>
      <c r="H114" s="17"/>
      <c r="I114" s="17"/>
      <c r="J114" s="17"/>
      <c r="K114" s="17"/>
      <c r="L114" s="32"/>
      <c r="M114" s="32"/>
      <c r="N114" s="32"/>
      <c r="O114" s="32"/>
      <c r="P114" s="32"/>
      <c r="Q114" s="32"/>
      <c r="R114" s="32"/>
      <c r="S114" s="32"/>
      <c r="T114" s="32"/>
      <c r="U114" s="32"/>
      <c r="V114" s="32"/>
      <c r="W114" s="32"/>
    </row>
    <row r="115" spans="1:23">
      <c r="G115" s="32"/>
      <c r="H115" s="17"/>
      <c r="I115" s="17"/>
      <c r="J115" s="17"/>
      <c r="K115" s="17"/>
      <c r="L115" s="32"/>
      <c r="M115" s="32"/>
      <c r="N115" s="32"/>
      <c r="O115" s="32"/>
      <c r="P115" s="32"/>
      <c r="Q115" s="32"/>
      <c r="R115" s="32"/>
      <c r="S115" s="32"/>
      <c r="T115" s="32"/>
      <c r="U115" s="32"/>
      <c r="V115" s="32"/>
      <c r="W115" s="32"/>
    </row>
    <row r="116" spans="1:23">
      <c r="G116" s="32"/>
      <c r="H116" s="17"/>
      <c r="I116" s="17"/>
      <c r="J116" s="17"/>
      <c r="K116" s="17"/>
      <c r="L116" s="32"/>
      <c r="M116" s="32"/>
      <c r="N116" s="32"/>
      <c r="O116" s="32"/>
      <c r="P116" s="32"/>
      <c r="Q116" s="32"/>
      <c r="R116" s="32"/>
      <c r="S116" s="32"/>
      <c r="T116" s="32"/>
      <c r="U116" s="32"/>
      <c r="V116" s="32"/>
      <c r="W116" s="32"/>
    </row>
    <row r="117" spans="1:23">
      <c r="G117" s="32"/>
      <c r="H117" s="17"/>
      <c r="I117" s="17"/>
      <c r="J117" s="17"/>
      <c r="K117" s="17"/>
      <c r="L117" s="32"/>
      <c r="M117" s="32"/>
      <c r="N117" s="32"/>
      <c r="O117" s="32"/>
      <c r="P117" s="32"/>
      <c r="Q117" s="32"/>
      <c r="R117" s="32"/>
      <c r="S117" s="32"/>
      <c r="T117" s="32"/>
      <c r="U117" s="32"/>
      <c r="V117" s="32"/>
      <c r="W117" s="32"/>
    </row>
    <row r="118" spans="1:23">
      <c r="G118" s="32"/>
      <c r="H118" s="17"/>
      <c r="I118" s="17"/>
      <c r="J118" s="17"/>
      <c r="K118" s="17"/>
      <c r="L118" s="32"/>
      <c r="M118" s="32"/>
      <c r="N118" s="32"/>
      <c r="O118" s="32"/>
      <c r="P118" s="32"/>
      <c r="Q118" s="32"/>
      <c r="R118" s="32"/>
      <c r="S118" s="32"/>
      <c r="T118" s="32"/>
      <c r="U118" s="32"/>
      <c r="V118" s="32"/>
      <c r="W118" s="32"/>
    </row>
    <row r="119" spans="1:23">
      <c r="G119" s="32"/>
      <c r="H119" s="17"/>
      <c r="I119" s="17"/>
      <c r="J119" s="17"/>
      <c r="K119" s="17"/>
      <c r="L119" s="32"/>
      <c r="M119" s="32"/>
      <c r="N119" s="32"/>
      <c r="O119" s="32"/>
      <c r="P119" s="32"/>
      <c r="Q119" s="32"/>
      <c r="R119" s="32"/>
      <c r="S119" s="32"/>
      <c r="T119" s="32"/>
      <c r="U119" s="32"/>
      <c r="V119" s="32"/>
      <c r="W119" s="32"/>
    </row>
    <row r="120" spans="1:23">
      <c r="G120" s="32"/>
      <c r="H120" s="17"/>
      <c r="I120" s="17"/>
      <c r="J120" s="17"/>
      <c r="K120" s="17"/>
      <c r="L120" s="32"/>
      <c r="M120" s="32"/>
      <c r="N120" s="32"/>
      <c r="O120" s="32"/>
      <c r="P120" s="32"/>
      <c r="Q120" s="32"/>
      <c r="R120" s="32"/>
      <c r="S120" s="32"/>
      <c r="T120" s="32"/>
      <c r="U120" s="32"/>
      <c r="V120" s="32"/>
      <c r="W120" s="32"/>
    </row>
    <row r="121" spans="1:23">
      <c r="G121" s="32"/>
      <c r="H121" s="17"/>
      <c r="I121" s="17"/>
      <c r="J121" s="17"/>
      <c r="K121" s="17"/>
      <c r="L121" s="32"/>
      <c r="M121" s="32"/>
      <c r="N121" s="32"/>
      <c r="O121" s="32"/>
      <c r="P121" s="32"/>
      <c r="Q121" s="32"/>
      <c r="R121" s="32"/>
      <c r="S121" s="32"/>
      <c r="T121" s="32"/>
      <c r="U121" s="32"/>
      <c r="V121" s="32"/>
      <c r="W121" s="32"/>
    </row>
    <row r="122" spans="1:23">
      <c r="G122" s="32"/>
      <c r="H122" s="17"/>
      <c r="I122" s="17"/>
      <c r="J122" s="17"/>
      <c r="K122" s="17"/>
      <c r="L122" s="32"/>
      <c r="M122" s="32"/>
      <c r="N122" s="32"/>
      <c r="O122" s="32"/>
      <c r="P122" s="32"/>
      <c r="Q122" s="32"/>
      <c r="R122" s="32"/>
      <c r="S122" s="32"/>
      <c r="T122" s="32"/>
      <c r="U122" s="32"/>
      <c r="V122" s="32"/>
      <c r="W122" s="32"/>
    </row>
    <row r="123" spans="1:23">
      <c r="G123" s="32"/>
      <c r="H123" s="17"/>
      <c r="I123" s="17"/>
      <c r="J123" s="17"/>
      <c r="K123" s="17"/>
      <c r="L123" s="32"/>
      <c r="M123" s="32"/>
      <c r="N123" s="32"/>
      <c r="O123" s="32"/>
      <c r="P123" s="32"/>
      <c r="Q123" s="32"/>
      <c r="R123" s="32"/>
      <c r="S123" s="32"/>
      <c r="T123" s="32"/>
      <c r="U123" s="32"/>
      <c r="V123" s="32"/>
      <c r="W123" s="32"/>
    </row>
    <row r="124" spans="1:23">
      <c r="H124" s="17"/>
      <c r="I124" s="17"/>
      <c r="J124" s="17"/>
      <c r="K124" s="17"/>
      <c r="L124" s="32"/>
      <c r="M124" s="32"/>
      <c r="N124" s="32"/>
      <c r="O124" s="32"/>
      <c r="P124" s="32"/>
      <c r="Q124" s="32"/>
      <c r="R124" s="32"/>
      <c r="S124" s="32"/>
      <c r="T124" s="32"/>
      <c r="U124" s="32"/>
      <c r="V124" s="32"/>
      <c r="W124" s="32"/>
    </row>
    <row r="125" spans="1:23" s="47" customFormat="1">
      <c r="A125" s="39"/>
      <c r="B125" s="50"/>
      <c r="C125" s="50"/>
      <c r="D125" s="50"/>
      <c r="F125" s="50"/>
      <c r="G125" s="50"/>
      <c r="H125" s="51"/>
      <c r="I125" s="51"/>
      <c r="J125" s="51"/>
      <c r="K125" s="51"/>
      <c r="L125" s="51"/>
      <c r="M125" s="51"/>
      <c r="N125" s="41"/>
      <c r="O125" s="41"/>
      <c r="P125" s="41"/>
      <c r="Q125" s="41"/>
      <c r="R125" s="41"/>
      <c r="S125" s="41"/>
      <c r="T125" s="41"/>
      <c r="U125" s="41"/>
      <c r="V125" s="41"/>
      <c r="W125" s="41"/>
    </row>
    <row r="126" spans="1:23">
      <c r="B126" s="2"/>
      <c r="C126" s="2"/>
      <c r="D126" s="2"/>
      <c r="E126" s="2"/>
      <c r="F126" s="2"/>
      <c r="G126" s="2"/>
      <c r="H126" s="40"/>
      <c r="I126" s="40"/>
      <c r="J126" s="40"/>
      <c r="K126" s="40"/>
      <c r="L126" s="40"/>
      <c r="M126" s="40"/>
      <c r="N126" s="2"/>
      <c r="O126" s="2"/>
      <c r="P126" s="2"/>
      <c r="Q126" s="2"/>
      <c r="R126" s="2"/>
      <c r="S126" s="2"/>
      <c r="T126" s="2"/>
      <c r="U126" s="2"/>
      <c r="V126" s="2"/>
      <c r="W126" s="2"/>
    </row>
    <row r="127" spans="1:23">
      <c r="G127" s="32"/>
      <c r="H127" s="17"/>
      <c r="I127" s="17"/>
      <c r="J127" s="17"/>
      <c r="K127" s="17"/>
      <c r="L127" s="32"/>
      <c r="M127" s="32"/>
      <c r="N127" s="32"/>
      <c r="O127" s="32"/>
      <c r="P127" s="32"/>
      <c r="Q127" s="32"/>
      <c r="R127" s="32"/>
      <c r="S127" s="32"/>
      <c r="T127" s="32"/>
      <c r="U127" s="32"/>
      <c r="V127" s="32"/>
      <c r="W127" s="32"/>
    </row>
    <row r="128" spans="1:23">
      <c r="G128" s="32"/>
      <c r="H128" s="17"/>
      <c r="I128" s="17"/>
      <c r="J128" s="17"/>
      <c r="K128" s="17"/>
      <c r="L128" s="32"/>
      <c r="M128" s="32"/>
      <c r="N128" s="32"/>
      <c r="O128" s="32"/>
      <c r="P128" s="32"/>
      <c r="Q128" s="32"/>
      <c r="R128" s="32"/>
      <c r="S128" s="32"/>
      <c r="T128" s="32"/>
      <c r="U128" s="32"/>
      <c r="V128" s="32"/>
      <c r="W128" s="32"/>
    </row>
    <row r="129" spans="7:23">
      <c r="G129" s="32"/>
      <c r="H129" s="17"/>
      <c r="I129" s="17"/>
      <c r="J129" s="17"/>
      <c r="K129" s="17"/>
      <c r="L129" s="32"/>
      <c r="M129" s="32"/>
      <c r="N129" s="32"/>
      <c r="O129" s="32"/>
      <c r="P129" s="32"/>
      <c r="Q129" s="32"/>
      <c r="R129" s="32"/>
      <c r="S129" s="32"/>
      <c r="T129" s="32"/>
      <c r="U129" s="32"/>
      <c r="V129" s="32"/>
      <c r="W129" s="32"/>
    </row>
    <row r="130" spans="7:23">
      <c r="G130" s="32"/>
      <c r="H130" s="17"/>
      <c r="I130" s="17"/>
      <c r="J130" s="17"/>
      <c r="K130" s="17"/>
      <c r="L130" s="32"/>
      <c r="M130" s="32"/>
      <c r="N130" s="32"/>
      <c r="O130" s="32"/>
      <c r="P130" s="32"/>
      <c r="Q130" s="32"/>
      <c r="R130" s="32"/>
      <c r="S130" s="32"/>
      <c r="T130" s="32"/>
      <c r="U130" s="32"/>
      <c r="V130" s="32"/>
      <c r="W130" s="32"/>
    </row>
    <row r="131" spans="7:23">
      <c r="G131" s="32"/>
      <c r="H131" s="17"/>
      <c r="I131" s="17"/>
      <c r="J131" s="17"/>
      <c r="K131" s="17"/>
      <c r="L131" s="32"/>
      <c r="M131" s="32"/>
      <c r="N131" s="32"/>
      <c r="O131" s="32"/>
      <c r="P131" s="32"/>
      <c r="Q131" s="32"/>
      <c r="R131" s="32"/>
      <c r="S131" s="32"/>
      <c r="T131" s="32"/>
      <c r="U131" s="32"/>
      <c r="V131" s="32"/>
      <c r="W131" s="32"/>
    </row>
    <row r="132" spans="7:23">
      <c r="G132" s="32"/>
      <c r="H132" s="17"/>
      <c r="I132" s="17"/>
      <c r="J132" s="17"/>
      <c r="K132" s="17"/>
      <c r="L132" s="32"/>
      <c r="M132" s="32"/>
      <c r="N132" s="32"/>
      <c r="O132" s="32"/>
      <c r="P132" s="32"/>
      <c r="Q132" s="32"/>
      <c r="R132" s="32"/>
      <c r="S132" s="32"/>
      <c r="T132" s="32"/>
      <c r="U132" s="32"/>
      <c r="V132" s="32"/>
      <c r="W132" s="32"/>
    </row>
    <row r="133" spans="7:23">
      <c r="G133" s="32"/>
      <c r="H133" s="17"/>
      <c r="I133" s="17"/>
      <c r="J133" s="17"/>
      <c r="K133" s="17"/>
      <c r="L133" s="32"/>
      <c r="M133" s="32"/>
      <c r="N133" s="32"/>
      <c r="O133" s="32"/>
      <c r="P133" s="32"/>
      <c r="Q133" s="32"/>
      <c r="R133" s="32"/>
      <c r="S133" s="32"/>
      <c r="T133" s="32"/>
      <c r="U133" s="32"/>
      <c r="V133" s="32"/>
      <c r="W133" s="32"/>
    </row>
    <row r="134" spans="7:23">
      <c r="G134" s="32"/>
      <c r="H134" s="17"/>
      <c r="I134" s="17"/>
      <c r="J134" s="17"/>
      <c r="K134" s="17"/>
      <c r="L134" s="32"/>
      <c r="M134" s="32"/>
      <c r="N134" s="32"/>
      <c r="O134" s="32"/>
      <c r="P134" s="32"/>
      <c r="Q134" s="32"/>
      <c r="R134" s="32"/>
      <c r="S134" s="32"/>
      <c r="T134" s="32"/>
      <c r="U134" s="32"/>
      <c r="V134" s="32"/>
      <c r="W134" s="32"/>
    </row>
    <row r="135" spans="7:23">
      <c r="G135" s="32"/>
      <c r="H135" s="17"/>
      <c r="I135" s="17"/>
      <c r="J135" s="17"/>
      <c r="K135" s="17"/>
      <c r="L135" s="32"/>
      <c r="M135" s="32"/>
      <c r="N135" s="32"/>
      <c r="O135" s="32"/>
      <c r="P135" s="32"/>
      <c r="Q135" s="32"/>
      <c r="R135" s="32"/>
      <c r="S135" s="32"/>
      <c r="T135" s="32"/>
      <c r="U135" s="32"/>
      <c r="V135" s="32"/>
      <c r="W135" s="32"/>
    </row>
    <row r="136" spans="7:23">
      <c r="G136" s="32"/>
      <c r="H136" s="17"/>
      <c r="I136" s="17"/>
      <c r="J136" s="17"/>
      <c r="K136" s="17"/>
      <c r="L136" s="32"/>
      <c r="M136" s="32"/>
      <c r="N136" s="32"/>
      <c r="O136" s="32"/>
      <c r="P136" s="32"/>
      <c r="Q136" s="32"/>
      <c r="R136" s="32"/>
      <c r="S136" s="32"/>
      <c r="T136" s="32"/>
      <c r="U136" s="32"/>
      <c r="V136" s="32"/>
      <c r="W136" s="32"/>
    </row>
    <row r="137" spans="7:23">
      <c r="G137" s="32"/>
      <c r="H137" s="17"/>
      <c r="I137" s="17"/>
      <c r="J137" s="17"/>
      <c r="K137" s="17"/>
      <c r="L137" s="32"/>
      <c r="M137" s="32"/>
      <c r="N137" s="32"/>
      <c r="O137" s="32"/>
      <c r="P137" s="32"/>
      <c r="Q137" s="32"/>
      <c r="R137" s="32"/>
      <c r="S137" s="32"/>
      <c r="T137" s="32"/>
      <c r="U137" s="32"/>
      <c r="V137" s="32"/>
      <c r="W137" s="32"/>
    </row>
    <row r="138" spans="7:23">
      <c r="G138" s="32"/>
      <c r="H138" s="17"/>
      <c r="I138" s="17"/>
      <c r="J138" s="17"/>
      <c r="K138" s="17"/>
      <c r="L138" s="32"/>
      <c r="M138" s="32"/>
      <c r="N138" s="32"/>
      <c r="O138" s="32"/>
      <c r="P138" s="32"/>
      <c r="Q138" s="32"/>
      <c r="R138" s="32"/>
      <c r="S138" s="32"/>
      <c r="T138" s="32"/>
      <c r="U138" s="32"/>
      <c r="V138" s="32"/>
      <c r="W138" s="32"/>
    </row>
    <row r="139" spans="7:23">
      <c r="G139" s="32"/>
      <c r="H139" s="17"/>
      <c r="I139" s="17"/>
      <c r="J139" s="17"/>
      <c r="K139" s="17"/>
      <c r="L139" s="32"/>
      <c r="M139" s="32"/>
      <c r="N139" s="32"/>
      <c r="O139" s="32"/>
      <c r="P139" s="32"/>
      <c r="Q139" s="32"/>
      <c r="R139" s="32"/>
      <c r="S139" s="32"/>
      <c r="T139" s="32"/>
      <c r="U139" s="32"/>
      <c r="V139" s="32"/>
      <c r="W139" s="32"/>
    </row>
    <row r="140" spans="7:23">
      <c r="G140" s="32"/>
      <c r="H140" s="17"/>
      <c r="I140" s="17"/>
      <c r="J140" s="17"/>
      <c r="K140" s="17"/>
      <c r="L140" s="32"/>
      <c r="M140" s="32"/>
      <c r="N140" s="32"/>
      <c r="O140" s="32"/>
      <c r="P140" s="32"/>
      <c r="Q140" s="32"/>
      <c r="R140" s="32"/>
      <c r="S140" s="32"/>
      <c r="T140" s="32"/>
      <c r="U140" s="32"/>
      <c r="V140" s="32"/>
      <c r="W140" s="32"/>
    </row>
    <row r="141" spans="7:23">
      <c r="G141" s="32"/>
      <c r="H141" s="17"/>
      <c r="I141" s="17"/>
      <c r="J141" s="17"/>
      <c r="K141" s="17"/>
      <c r="L141" s="32"/>
      <c r="M141" s="32"/>
      <c r="N141" s="32"/>
      <c r="O141" s="32"/>
      <c r="P141" s="32"/>
      <c r="Q141" s="32"/>
      <c r="R141" s="32"/>
      <c r="S141" s="32"/>
      <c r="T141" s="32"/>
      <c r="U141" s="32"/>
      <c r="V141" s="32"/>
      <c r="W141" s="32"/>
    </row>
    <row r="142" spans="7:23">
      <c r="G142" s="32"/>
      <c r="H142" s="17"/>
      <c r="I142" s="17"/>
      <c r="J142" s="17"/>
      <c r="K142" s="17"/>
      <c r="L142" s="32"/>
      <c r="M142" s="32"/>
      <c r="N142" s="32"/>
      <c r="O142" s="32"/>
      <c r="P142" s="32"/>
      <c r="Q142" s="32"/>
      <c r="R142" s="32"/>
      <c r="S142" s="32"/>
      <c r="T142" s="32"/>
      <c r="U142" s="32"/>
      <c r="V142" s="32"/>
      <c r="W142" s="32"/>
    </row>
    <row r="143" spans="7:23">
      <c r="G143" s="32"/>
      <c r="H143" s="17"/>
      <c r="I143" s="17"/>
      <c r="J143" s="17"/>
      <c r="K143" s="17"/>
      <c r="L143" s="32"/>
      <c r="M143" s="32"/>
      <c r="N143" s="32"/>
      <c r="O143" s="32"/>
      <c r="P143" s="32"/>
      <c r="Q143" s="32"/>
      <c r="R143" s="32"/>
      <c r="S143" s="32"/>
      <c r="T143" s="32"/>
      <c r="U143" s="32"/>
      <c r="V143" s="32"/>
      <c r="W143" s="32"/>
    </row>
    <row r="144" spans="7:23">
      <c r="G144" s="32"/>
      <c r="H144" s="17"/>
      <c r="I144" s="17"/>
      <c r="J144" s="17"/>
      <c r="K144" s="17"/>
      <c r="L144" s="32"/>
      <c r="M144" s="32"/>
      <c r="N144" s="32"/>
      <c r="O144" s="32"/>
      <c r="P144" s="32"/>
      <c r="Q144" s="32"/>
      <c r="R144" s="32"/>
      <c r="S144" s="32"/>
      <c r="T144" s="32"/>
      <c r="U144" s="32"/>
      <c r="V144" s="32"/>
      <c r="W144" s="32"/>
    </row>
    <row r="145" spans="7:23">
      <c r="G145" s="32"/>
      <c r="H145" s="17"/>
      <c r="I145" s="17"/>
      <c r="J145" s="17"/>
      <c r="K145" s="17"/>
      <c r="L145" s="32"/>
      <c r="M145" s="32"/>
      <c r="N145" s="32"/>
      <c r="O145" s="32"/>
      <c r="P145" s="32"/>
      <c r="Q145" s="32"/>
      <c r="R145" s="32"/>
      <c r="S145" s="32"/>
      <c r="T145" s="32"/>
      <c r="U145" s="32"/>
      <c r="V145" s="32"/>
      <c r="W145" s="32"/>
    </row>
    <row r="146" spans="7:23">
      <c r="G146" s="32"/>
      <c r="H146" s="17"/>
      <c r="I146" s="17"/>
      <c r="J146" s="17"/>
      <c r="K146" s="17"/>
      <c r="L146" s="32"/>
      <c r="M146" s="32"/>
      <c r="N146" s="32"/>
      <c r="O146" s="32"/>
      <c r="P146" s="32"/>
      <c r="Q146" s="32"/>
      <c r="R146" s="32"/>
      <c r="S146" s="32"/>
      <c r="T146" s="32"/>
      <c r="U146" s="32"/>
      <c r="V146" s="32"/>
      <c r="W146" s="32"/>
    </row>
    <row r="147" spans="7:23">
      <c r="G147" s="32"/>
      <c r="H147" s="17"/>
      <c r="I147" s="17"/>
      <c r="J147" s="17"/>
      <c r="K147" s="17"/>
      <c r="L147" s="32"/>
      <c r="M147" s="32"/>
      <c r="N147" s="32"/>
      <c r="O147" s="32"/>
      <c r="P147" s="32"/>
      <c r="Q147" s="32"/>
      <c r="R147" s="32"/>
      <c r="S147" s="32"/>
      <c r="T147" s="32"/>
      <c r="U147" s="32"/>
      <c r="V147" s="32"/>
      <c r="W147" s="32"/>
    </row>
    <row r="148" spans="7:23">
      <c r="G148" s="32"/>
      <c r="H148" s="17"/>
      <c r="I148" s="17"/>
      <c r="J148" s="17"/>
      <c r="K148" s="17"/>
      <c r="L148" s="32"/>
      <c r="M148" s="32"/>
      <c r="N148" s="32"/>
      <c r="O148" s="32"/>
      <c r="P148" s="32"/>
      <c r="Q148" s="32"/>
      <c r="R148" s="32"/>
      <c r="S148" s="32"/>
      <c r="T148" s="32"/>
      <c r="U148" s="32"/>
      <c r="V148" s="32"/>
      <c r="W148" s="32"/>
    </row>
    <row r="149" spans="7:23">
      <c r="G149" s="32"/>
      <c r="H149" s="17"/>
      <c r="I149" s="17"/>
      <c r="J149" s="17"/>
      <c r="K149" s="17"/>
      <c r="L149" s="32"/>
      <c r="M149" s="32"/>
      <c r="N149" s="32"/>
      <c r="O149" s="32"/>
      <c r="P149" s="32"/>
      <c r="Q149" s="32"/>
      <c r="R149" s="32"/>
      <c r="S149" s="32"/>
      <c r="T149" s="32"/>
      <c r="U149" s="32"/>
      <c r="V149" s="32"/>
      <c r="W149" s="32"/>
    </row>
    <row r="150" spans="7:23">
      <c r="G150" s="32"/>
      <c r="H150" s="17"/>
      <c r="I150" s="17"/>
      <c r="J150" s="17"/>
      <c r="K150" s="17"/>
      <c r="L150" s="32"/>
      <c r="M150" s="32"/>
      <c r="N150" s="32"/>
      <c r="O150" s="32"/>
      <c r="P150" s="32"/>
      <c r="Q150" s="32"/>
      <c r="R150" s="32"/>
      <c r="S150" s="32"/>
      <c r="T150" s="32"/>
      <c r="U150" s="32"/>
      <c r="V150" s="32"/>
      <c r="W150" s="32"/>
    </row>
  </sheetData>
  <sheetProtection algorithmName="SHA-512" hashValue="TjfJs9ePCrt5TErkPt2mnD330zGWvvxNgwRlrKEWOsKFg910/MAaHKIWkYEejDiXl5xFr6eK4TVxVT5kjV8Urw==" saltValue="xVT/OfiFoiFMzNLQjOnstw==" spinCount="100000" sheet="1" objects="1" scenarios="1"/>
  <mergeCells count="4">
    <mergeCell ref="D7:D8"/>
    <mergeCell ref="B29:B30"/>
    <mergeCell ref="C29:C30"/>
    <mergeCell ref="D29:D3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B5BFFF0-82C1-4018-A690-F61791C01174}">
          <x14:formula1>
            <xm:f>'Tab 6.1-6.2. Processing data'!#REF!</xm:f>
          </x14:formula1>
          <xm:sqref>C68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D4BF-F464-45E2-997F-DB3369F4E49C}">
  <sheetPr codeName="Sheet5">
    <tabColor theme="0" tint="-0.499984740745262"/>
  </sheetPr>
  <dimension ref="A1:N103"/>
  <sheetViews>
    <sheetView zoomScaleNormal="100" workbookViewId="0">
      <selection activeCell="I6" sqref="I6"/>
    </sheetView>
  </sheetViews>
  <sheetFormatPr defaultColWidth="8.85546875" defaultRowHeight="12.75"/>
  <cols>
    <col min="1" max="1" width="11.140625" style="210" customWidth="1"/>
    <col min="2" max="2" width="25.85546875" customWidth="1"/>
    <col min="3" max="3" width="8.42578125" customWidth="1"/>
    <col min="4" max="4" width="12.85546875" customWidth="1"/>
    <col min="5" max="5" width="27.42578125" style="47" customWidth="1"/>
    <col min="6" max="6" width="13.28515625" style="47" customWidth="1"/>
    <col min="7" max="8" width="19.42578125" style="212" customWidth="1"/>
    <col min="9" max="9" width="21.42578125" style="212" customWidth="1"/>
    <col min="10" max="10" width="15.85546875" customWidth="1"/>
    <col min="11" max="11" width="71.42578125" style="47" customWidth="1"/>
    <col min="12" max="12" width="64" customWidth="1"/>
    <col min="13" max="13" width="56.7109375" customWidth="1"/>
    <col min="14" max="14" width="50.7109375" style="207" customWidth="1"/>
    <col min="15" max="16384" width="8.85546875" style="207"/>
  </cols>
  <sheetData>
    <row r="1" spans="1:14">
      <c r="B1" s="211" t="s">
        <v>278</v>
      </c>
      <c r="E1" s="208"/>
      <c r="F1" s="212"/>
      <c r="N1"/>
    </row>
    <row r="2" spans="1:14" customFormat="1">
      <c r="A2" s="210"/>
      <c r="E2" s="31"/>
      <c r="F2" s="212"/>
      <c r="G2" s="212"/>
      <c r="H2" s="212"/>
      <c r="I2" s="212"/>
      <c r="J2" s="15"/>
      <c r="K2" s="47"/>
    </row>
    <row r="3" spans="1:14" s="214" customFormat="1">
      <c r="A3" s="329"/>
      <c r="E3" s="330"/>
      <c r="F3" s="330"/>
      <c r="G3" s="331"/>
      <c r="H3" s="331"/>
      <c r="I3" s="331"/>
      <c r="K3" s="332"/>
    </row>
    <row r="4" spans="1:14" s="218" customFormat="1">
      <c r="A4" s="216"/>
      <c r="B4" s="201"/>
      <c r="C4" s="217"/>
      <c r="D4" s="217"/>
      <c r="E4" s="217"/>
      <c r="F4" s="217"/>
      <c r="G4" s="384" t="s">
        <v>279</v>
      </c>
      <c r="H4" s="385"/>
      <c r="I4" s="217"/>
      <c r="J4" s="217"/>
      <c r="K4" s="217"/>
      <c r="L4" s="217"/>
      <c r="M4" s="202"/>
    </row>
    <row r="5" spans="1:14" s="226" customFormat="1" ht="38.25">
      <c r="A5" s="219" t="s">
        <v>280</v>
      </c>
      <c r="B5" s="220" t="s">
        <v>43</v>
      </c>
      <c r="C5" s="221" t="s">
        <v>281</v>
      </c>
      <c r="D5" s="220" t="s">
        <v>282</v>
      </c>
      <c r="E5" s="220" t="s">
        <v>45</v>
      </c>
      <c r="F5" s="222" t="s">
        <v>283</v>
      </c>
      <c r="G5" s="223" t="s">
        <v>284</v>
      </c>
      <c r="H5" s="223" t="s">
        <v>285</v>
      </c>
      <c r="I5" s="224" t="s">
        <v>286</v>
      </c>
      <c r="J5" s="225" t="s">
        <v>287</v>
      </c>
      <c r="K5" s="116" t="s">
        <v>288</v>
      </c>
      <c r="L5" s="222" t="s">
        <v>289</v>
      </c>
      <c r="M5" s="116" t="s">
        <v>290</v>
      </c>
      <c r="N5" s="307" t="s">
        <v>225</v>
      </c>
    </row>
    <row r="6" spans="1:14" s="218" customFormat="1" ht="15.95" customHeight="1">
      <c r="A6" s="227" t="s">
        <v>291</v>
      </c>
      <c r="B6" s="228" t="s">
        <v>52</v>
      </c>
      <c r="C6" s="229" t="s">
        <v>292</v>
      </c>
      <c r="D6" s="230" t="s">
        <v>53</v>
      </c>
      <c r="E6" s="230" t="s">
        <v>54</v>
      </c>
      <c r="F6" s="230" t="s">
        <v>293</v>
      </c>
      <c r="G6" s="231" t="s">
        <v>294</v>
      </c>
      <c r="H6" s="231" t="s">
        <v>295</v>
      </c>
      <c r="I6" s="232">
        <v>9218836.9000000004</v>
      </c>
      <c r="J6" s="230">
        <v>2023</v>
      </c>
      <c r="K6" s="233" t="s">
        <v>296</v>
      </c>
      <c r="L6" s="213" t="s">
        <v>297</v>
      </c>
      <c r="M6" s="233"/>
      <c r="N6" s="218" t="s">
        <v>177</v>
      </c>
    </row>
    <row r="7" spans="1:14" s="218" customFormat="1" ht="15.95" customHeight="1">
      <c r="A7" s="227" t="s">
        <v>291</v>
      </c>
      <c r="B7" s="228" t="s">
        <v>52</v>
      </c>
      <c r="C7" s="229" t="s">
        <v>292</v>
      </c>
      <c r="D7" s="230" t="s">
        <v>53</v>
      </c>
      <c r="E7" s="230" t="s">
        <v>57</v>
      </c>
      <c r="F7" s="230" t="s">
        <v>298</v>
      </c>
      <c r="G7" s="231" t="s">
        <v>294</v>
      </c>
      <c r="H7" s="231" t="s">
        <v>299</v>
      </c>
      <c r="I7" s="231">
        <v>8958582.3599999994</v>
      </c>
      <c r="J7" s="230">
        <v>2023</v>
      </c>
      <c r="K7" s="233" t="s">
        <v>296</v>
      </c>
      <c r="L7" s="213" t="s">
        <v>297</v>
      </c>
      <c r="M7" s="233"/>
      <c r="N7" s="218" t="s">
        <v>177</v>
      </c>
    </row>
    <row r="8" spans="1:14" s="209" customFormat="1" ht="15.95" customHeight="1">
      <c r="A8" s="227" t="s">
        <v>291</v>
      </c>
      <c r="B8" s="228" t="s">
        <v>52</v>
      </c>
      <c r="C8" s="229" t="s">
        <v>292</v>
      </c>
      <c r="D8" s="230" t="s">
        <v>53</v>
      </c>
      <c r="E8" s="230" t="s">
        <v>58</v>
      </c>
      <c r="F8" s="230" t="s">
        <v>298</v>
      </c>
      <c r="G8" s="231" t="s">
        <v>294</v>
      </c>
      <c r="H8" s="231" t="s">
        <v>299</v>
      </c>
      <c r="I8" s="231">
        <v>2637722.3600000003</v>
      </c>
      <c r="J8" s="230">
        <v>2023</v>
      </c>
      <c r="K8" s="233" t="s">
        <v>300</v>
      </c>
      <c r="L8" s="213" t="s">
        <v>297</v>
      </c>
      <c r="M8" s="233"/>
      <c r="N8" s="234" t="s">
        <v>177</v>
      </c>
    </row>
    <row r="9" spans="1:14" s="218" customFormat="1" ht="15.95" customHeight="1">
      <c r="A9" s="227" t="s">
        <v>291</v>
      </c>
      <c r="B9" s="235" t="s">
        <v>59</v>
      </c>
      <c r="C9" s="236" t="s">
        <v>293</v>
      </c>
      <c r="D9" s="213" t="s">
        <v>53</v>
      </c>
      <c r="E9" s="213" t="s">
        <v>54</v>
      </c>
      <c r="F9" s="213" t="s">
        <v>298</v>
      </c>
      <c r="G9" s="237" t="s">
        <v>294</v>
      </c>
      <c r="H9" s="237" t="s">
        <v>301</v>
      </c>
      <c r="I9" s="237">
        <f>6740320*(16900/30000)</f>
        <v>3797046.9333333336</v>
      </c>
      <c r="J9" s="213">
        <v>2023</v>
      </c>
      <c r="K9" s="233" t="s">
        <v>302</v>
      </c>
      <c r="L9" s="213" t="s">
        <v>303</v>
      </c>
      <c r="M9" s="213"/>
      <c r="N9" s="234" t="s">
        <v>177</v>
      </c>
    </row>
    <row r="10" spans="1:14" s="218" customFormat="1" ht="15.95" customHeight="1">
      <c r="A10" s="227" t="s">
        <v>291</v>
      </c>
      <c r="B10" s="235" t="s">
        <v>59</v>
      </c>
      <c r="C10" s="236" t="s">
        <v>293</v>
      </c>
      <c r="D10" s="213" t="s">
        <v>53</v>
      </c>
      <c r="E10" s="213" t="s">
        <v>57</v>
      </c>
      <c r="F10" s="213" t="s">
        <v>292</v>
      </c>
      <c r="G10" s="237" t="s">
        <v>294</v>
      </c>
      <c r="H10" s="237" t="s">
        <v>304</v>
      </c>
      <c r="I10" s="237">
        <f>6740320*(13100/30000)</f>
        <v>2943273.0666666664</v>
      </c>
      <c r="J10" s="213">
        <v>2023</v>
      </c>
      <c r="K10" s="233" t="s">
        <v>302</v>
      </c>
      <c r="L10" s="213" t="s">
        <v>303</v>
      </c>
      <c r="M10" s="213"/>
      <c r="N10" s="234" t="s">
        <v>177</v>
      </c>
    </row>
    <row r="11" spans="1:14" ht="15.95" customHeight="1">
      <c r="A11" s="227" t="s">
        <v>291</v>
      </c>
      <c r="B11" s="228" t="s">
        <v>60</v>
      </c>
      <c r="C11" s="229" t="s">
        <v>292</v>
      </c>
      <c r="D11" s="230" t="s">
        <v>53</v>
      </c>
      <c r="E11" s="230" t="s">
        <v>57</v>
      </c>
      <c r="F11" s="230" t="s">
        <v>298</v>
      </c>
      <c r="G11" s="231">
        <v>7000000</v>
      </c>
      <c r="H11" s="231"/>
      <c r="I11" s="232">
        <f>G11</f>
        <v>7000000</v>
      </c>
      <c r="J11" s="238" t="s">
        <v>305</v>
      </c>
      <c r="K11" s="233" t="s">
        <v>306</v>
      </c>
      <c r="L11" s="213" t="s">
        <v>307</v>
      </c>
      <c r="M11" s="239" t="s">
        <v>308</v>
      </c>
      <c r="N11" s="234" t="s">
        <v>177</v>
      </c>
    </row>
    <row r="12" spans="1:14" ht="15.95" customHeight="1">
      <c r="A12" s="227" t="s">
        <v>291</v>
      </c>
      <c r="B12" s="235" t="s">
        <v>60</v>
      </c>
      <c r="C12" s="236" t="s">
        <v>292</v>
      </c>
      <c r="D12" s="213" t="s">
        <v>53</v>
      </c>
      <c r="E12" s="213" t="s">
        <v>58</v>
      </c>
      <c r="F12" s="213" t="s">
        <v>309</v>
      </c>
      <c r="G12" s="237">
        <f>1500000*50%</f>
        <v>750000</v>
      </c>
      <c r="H12" s="237"/>
      <c r="I12" s="240">
        <f>G12</f>
        <v>750000</v>
      </c>
      <c r="J12" s="241">
        <v>2023</v>
      </c>
      <c r="K12" s="233" t="s">
        <v>310</v>
      </c>
      <c r="L12" s="213" t="s">
        <v>311</v>
      </c>
      <c r="M12" s="213" t="s">
        <v>312</v>
      </c>
      <c r="N12" s="234" t="s">
        <v>177</v>
      </c>
    </row>
    <row r="13" spans="1:14" ht="15.95" customHeight="1">
      <c r="A13" s="227" t="s">
        <v>291</v>
      </c>
      <c r="B13" s="228" t="s">
        <v>61</v>
      </c>
      <c r="C13" s="229" t="s">
        <v>292</v>
      </c>
      <c r="D13" s="230" t="s">
        <v>53</v>
      </c>
      <c r="E13" s="230" t="s">
        <v>57</v>
      </c>
      <c r="F13" s="230" t="s">
        <v>292</v>
      </c>
      <c r="G13" s="231" t="s">
        <v>294</v>
      </c>
      <c r="H13" s="231" t="s">
        <v>299</v>
      </c>
      <c r="I13" s="231">
        <v>5912585.7142857146</v>
      </c>
      <c r="J13" s="230">
        <v>2023</v>
      </c>
      <c r="K13" s="233" t="s">
        <v>313</v>
      </c>
      <c r="L13" s="242" t="s">
        <v>314</v>
      </c>
      <c r="M13" s="213" t="s">
        <v>315</v>
      </c>
      <c r="N13" s="234" t="s">
        <v>177</v>
      </c>
    </row>
    <row r="14" spans="1:14" ht="15.95" customHeight="1">
      <c r="A14" s="227" t="s">
        <v>291</v>
      </c>
      <c r="B14" s="228" t="s">
        <v>61</v>
      </c>
      <c r="C14" s="229" t="s">
        <v>292</v>
      </c>
      <c r="D14" s="230" t="s">
        <v>53</v>
      </c>
      <c r="E14" s="230" t="s">
        <v>58</v>
      </c>
      <c r="F14" s="230" t="s">
        <v>309</v>
      </c>
      <c r="G14" s="231" t="s">
        <v>294</v>
      </c>
      <c r="H14" s="231" t="s">
        <v>299</v>
      </c>
      <c r="I14" s="231">
        <v>454814.28571428568</v>
      </c>
      <c r="J14" s="230">
        <v>2023</v>
      </c>
      <c r="K14" s="233" t="s">
        <v>313</v>
      </c>
      <c r="L14" s="242" t="s">
        <v>314</v>
      </c>
      <c r="M14" s="213" t="s">
        <v>315</v>
      </c>
      <c r="N14" s="234" t="s">
        <v>177</v>
      </c>
    </row>
    <row r="15" spans="1:14" s="218" customFormat="1" ht="15.95" customHeight="1">
      <c r="A15" s="227" t="s">
        <v>291</v>
      </c>
      <c r="B15" s="228" t="s">
        <v>62</v>
      </c>
      <c r="C15" s="229" t="s">
        <v>293</v>
      </c>
      <c r="D15" s="230" t="s">
        <v>53</v>
      </c>
      <c r="E15" s="230" t="s">
        <v>54</v>
      </c>
      <c r="F15" s="230" t="s">
        <v>298</v>
      </c>
      <c r="G15" s="231">
        <v>3873800</v>
      </c>
      <c r="H15" s="231"/>
      <c r="I15" s="232">
        <f>G15</f>
        <v>3873800</v>
      </c>
      <c r="J15" s="230">
        <v>2023</v>
      </c>
      <c r="K15" s="213"/>
      <c r="L15" s="213" t="s">
        <v>316</v>
      </c>
      <c r="M15" s="213" t="s">
        <v>317</v>
      </c>
      <c r="N15" s="234" t="s">
        <v>177</v>
      </c>
    </row>
    <row r="16" spans="1:14" ht="15.95" customHeight="1">
      <c r="A16" s="227" t="s">
        <v>291</v>
      </c>
      <c r="B16" s="228" t="s">
        <v>63</v>
      </c>
      <c r="C16" s="229" t="s">
        <v>318</v>
      </c>
      <c r="D16" s="230" t="s">
        <v>53</v>
      </c>
      <c r="E16" s="230" t="s">
        <v>64</v>
      </c>
      <c r="F16" s="230" t="s">
        <v>318</v>
      </c>
      <c r="G16" s="231">
        <v>1931153.0198137981</v>
      </c>
      <c r="H16" s="231"/>
      <c r="I16" s="232">
        <f t="shared" ref="I16:I17" si="0">G16</f>
        <v>1931153.0198137981</v>
      </c>
      <c r="J16" s="230">
        <v>2023</v>
      </c>
      <c r="K16" s="233" t="s">
        <v>319</v>
      </c>
      <c r="L16" s="213" t="s">
        <v>320</v>
      </c>
      <c r="M16" s="213" t="s">
        <v>321</v>
      </c>
      <c r="N16" s="234" t="s">
        <v>177</v>
      </c>
    </row>
    <row r="17" spans="1:14" ht="15.95" customHeight="1">
      <c r="A17" s="227" t="s">
        <v>291</v>
      </c>
      <c r="B17" s="228" t="s">
        <v>65</v>
      </c>
      <c r="C17" s="229" t="s">
        <v>322</v>
      </c>
      <c r="D17" s="230" t="s">
        <v>53</v>
      </c>
      <c r="E17" s="230" t="s">
        <v>64</v>
      </c>
      <c r="F17" s="230" t="s">
        <v>322</v>
      </c>
      <c r="G17" s="231">
        <v>1864145.7786265616</v>
      </c>
      <c r="H17" s="231"/>
      <c r="I17" s="232">
        <f t="shared" si="0"/>
        <v>1864145.7786265616</v>
      </c>
      <c r="J17" s="230">
        <v>2022</v>
      </c>
      <c r="K17" s="233" t="s">
        <v>323</v>
      </c>
      <c r="L17" s="213" t="s">
        <v>324</v>
      </c>
      <c r="M17" s="239" t="s">
        <v>325</v>
      </c>
      <c r="N17" s="234" t="s">
        <v>177</v>
      </c>
    </row>
    <row r="18" spans="1:14" ht="15.95" customHeight="1">
      <c r="A18" s="227" t="s">
        <v>291</v>
      </c>
      <c r="B18" s="235" t="s">
        <v>66</v>
      </c>
      <c r="C18" s="236" t="s">
        <v>326</v>
      </c>
      <c r="D18" s="213" t="s">
        <v>53</v>
      </c>
      <c r="E18" s="213" t="s">
        <v>64</v>
      </c>
      <c r="F18" s="213" t="s">
        <v>298</v>
      </c>
      <c r="G18" s="237">
        <f>17500*52</f>
        <v>910000</v>
      </c>
      <c r="H18" s="237"/>
      <c r="I18" s="240">
        <f>G18</f>
        <v>910000</v>
      </c>
      <c r="J18" s="213">
        <v>2023</v>
      </c>
      <c r="K18" s="233" t="s">
        <v>327</v>
      </c>
      <c r="L18" s="213" t="s">
        <v>328</v>
      </c>
      <c r="M18" s="233" t="s">
        <v>329</v>
      </c>
      <c r="N18" s="234" t="s">
        <v>177</v>
      </c>
    </row>
    <row r="19" spans="1:14" s="215" customFormat="1" ht="15.95" customHeight="1">
      <c r="A19" s="227" t="s">
        <v>291</v>
      </c>
      <c r="B19" s="228" t="s">
        <v>67</v>
      </c>
      <c r="C19" s="229" t="s">
        <v>330</v>
      </c>
      <c r="D19" s="230" t="s">
        <v>53</v>
      </c>
      <c r="E19" s="230" t="s">
        <v>64</v>
      </c>
      <c r="F19" s="230" t="s">
        <v>298</v>
      </c>
      <c r="G19" s="231">
        <v>762000</v>
      </c>
      <c r="H19" s="231"/>
      <c r="I19" s="232">
        <f>G19</f>
        <v>762000</v>
      </c>
      <c r="J19" s="238">
        <v>2023</v>
      </c>
      <c r="K19" s="213"/>
      <c r="L19" s="213" t="s">
        <v>331</v>
      </c>
      <c r="M19" s="213" t="s">
        <v>332</v>
      </c>
      <c r="N19" s="234" t="s">
        <v>177</v>
      </c>
    </row>
    <row r="20" spans="1:14" s="215" customFormat="1" ht="15.95" customHeight="1">
      <c r="A20" s="227" t="s">
        <v>291</v>
      </c>
      <c r="B20" s="235" t="s">
        <v>68</v>
      </c>
      <c r="C20" s="236" t="s">
        <v>309</v>
      </c>
      <c r="D20" s="213" t="s">
        <v>53</v>
      </c>
      <c r="E20" s="213" t="s">
        <v>58</v>
      </c>
      <c r="F20" s="213" t="s">
        <v>298</v>
      </c>
      <c r="G20" s="237">
        <f>1500000*50%</f>
        <v>750000</v>
      </c>
      <c r="H20" s="237"/>
      <c r="I20" s="240">
        <f>G20</f>
        <v>750000</v>
      </c>
      <c r="J20" s="241">
        <v>2023</v>
      </c>
      <c r="K20" s="233" t="s">
        <v>310</v>
      </c>
      <c r="L20" s="213" t="s">
        <v>311</v>
      </c>
      <c r="M20" s="213" t="s">
        <v>312</v>
      </c>
      <c r="N20" s="234" t="s">
        <v>177</v>
      </c>
    </row>
    <row r="21" spans="1:14" ht="15.95" customHeight="1">
      <c r="A21" s="227" t="s">
        <v>333</v>
      </c>
      <c r="B21" s="235" t="s">
        <v>69</v>
      </c>
      <c r="C21" s="236" t="s">
        <v>334</v>
      </c>
      <c r="D21" s="213" t="s">
        <v>53</v>
      </c>
      <c r="E21" s="213" t="s">
        <v>64</v>
      </c>
      <c r="F21" s="213" t="s">
        <v>334</v>
      </c>
      <c r="G21" s="237">
        <v>380800</v>
      </c>
      <c r="H21" s="237"/>
      <c r="I21" s="240">
        <f t="shared" ref="I21:I22" si="1">G21</f>
        <v>380800</v>
      </c>
      <c r="J21" s="213">
        <v>2023</v>
      </c>
      <c r="K21" s="213"/>
      <c r="L21" s="213" t="s">
        <v>335</v>
      </c>
      <c r="M21" s="213" t="s">
        <v>336</v>
      </c>
      <c r="N21" s="234" t="s">
        <v>177</v>
      </c>
    </row>
    <row r="22" spans="1:14" s="226" customFormat="1" ht="15.95" customHeight="1">
      <c r="A22" s="227" t="s">
        <v>333</v>
      </c>
      <c r="B22" s="235" t="s">
        <v>70</v>
      </c>
      <c r="C22" s="236" t="s">
        <v>334</v>
      </c>
      <c r="D22" s="213" t="s">
        <v>53</v>
      </c>
      <c r="E22" s="213" t="s">
        <v>64</v>
      </c>
      <c r="F22" s="213" t="s">
        <v>298</v>
      </c>
      <c r="G22" s="237">
        <f>7000*52</f>
        <v>364000</v>
      </c>
      <c r="H22" s="237"/>
      <c r="I22" s="240">
        <f t="shared" si="1"/>
        <v>364000</v>
      </c>
      <c r="J22" s="213">
        <v>2023</v>
      </c>
      <c r="K22" s="213" t="s">
        <v>337</v>
      </c>
      <c r="L22" s="213" t="s">
        <v>338</v>
      </c>
      <c r="M22" s="213"/>
      <c r="N22" s="234" t="s">
        <v>177</v>
      </c>
    </row>
    <row r="23" spans="1:14" ht="15.95" customHeight="1">
      <c r="A23" s="227" t="s">
        <v>291</v>
      </c>
      <c r="B23" s="228" t="s">
        <v>52</v>
      </c>
      <c r="C23" s="229" t="s">
        <v>293</v>
      </c>
      <c r="D23" s="230" t="s">
        <v>71</v>
      </c>
      <c r="E23" s="230" t="s">
        <v>57</v>
      </c>
      <c r="F23" s="230" t="s">
        <v>298</v>
      </c>
      <c r="G23" s="231" t="s">
        <v>294</v>
      </c>
      <c r="H23" s="231" t="s">
        <v>299</v>
      </c>
      <c r="I23" s="231">
        <v>1802559015.3846154</v>
      </c>
      <c r="J23" s="230">
        <v>2023</v>
      </c>
      <c r="K23" s="233" t="s">
        <v>296</v>
      </c>
      <c r="L23" s="213" t="s">
        <v>297</v>
      </c>
      <c r="M23" s="233"/>
      <c r="N23" s="234" t="s">
        <v>177</v>
      </c>
    </row>
    <row r="24" spans="1:14" ht="15.95" customHeight="1">
      <c r="A24" s="227" t="s">
        <v>291</v>
      </c>
      <c r="B24" s="228" t="s">
        <v>52</v>
      </c>
      <c r="C24" s="229" t="s">
        <v>293</v>
      </c>
      <c r="D24" s="230" t="s">
        <v>71</v>
      </c>
      <c r="E24" s="230" t="s">
        <v>54</v>
      </c>
      <c r="F24" s="230" t="s">
        <v>293</v>
      </c>
      <c r="G24" s="231" t="s">
        <v>294</v>
      </c>
      <c r="H24" s="231" t="s">
        <v>339</v>
      </c>
      <c r="I24" s="231">
        <v>1412272800</v>
      </c>
      <c r="J24" s="230">
        <v>2023</v>
      </c>
      <c r="K24" s="233" t="s">
        <v>300</v>
      </c>
      <c r="L24" s="213" t="s">
        <v>297</v>
      </c>
      <c r="M24" s="233"/>
      <c r="N24" s="234" t="s">
        <v>177</v>
      </c>
    </row>
    <row r="25" spans="1:14" ht="15.95" customHeight="1">
      <c r="A25" s="227" t="s">
        <v>291</v>
      </c>
      <c r="B25" s="228" t="s">
        <v>52</v>
      </c>
      <c r="C25" s="229" t="s">
        <v>293</v>
      </c>
      <c r="D25" s="230" t="s">
        <v>71</v>
      </c>
      <c r="E25" s="230" t="s">
        <v>64</v>
      </c>
      <c r="F25" s="230" t="s">
        <v>340</v>
      </c>
      <c r="G25" s="231" t="s">
        <v>294</v>
      </c>
      <c r="H25" s="231" t="s">
        <v>299</v>
      </c>
      <c r="I25" s="231">
        <v>394309784.61538464</v>
      </c>
      <c r="J25" s="230">
        <v>2023</v>
      </c>
      <c r="K25" s="233" t="s">
        <v>296</v>
      </c>
      <c r="L25" s="213" t="s">
        <v>297</v>
      </c>
      <c r="M25" s="233"/>
      <c r="N25" s="234" t="s">
        <v>177</v>
      </c>
    </row>
    <row r="26" spans="1:14" ht="15.95" customHeight="1">
      <c r="A26" s="227" t="s">
        <v>291</v>
      </c>
      <c r="B26" s="228" t="s">
        <v>61</v>
      </c>
      <c r="C26" s="229" t="s">
        <v>292</v>
      </c>
      <c r="D26" s="230" t="s">
        <v>71</v>
      </c>
      <c r="E26" s="230" t="s">
        <v>57</v>
      </c>
      <c r="F26" s="230" t="s">
        <v>292</v>
      </c>
      <c r="G26" s="231">
        <v>1733361290.3225806</v>
      </c>
      <c r="H26" s="231"/>
      <c r="I26" s="232">
        <f>G26</f>
        <v>1733361290.3225806</v>
      </c>
      <c r="J26" s="230">
        <v>2023</v>
      </c>
      <c r="K26" s="233" t="s">
        <v>313</v>
      </c>
      <c r="L26" s="242" t="s">
        <v>341</v>
      </c>
      <c r="M26" s="213" t="s">
        <v>315</v>
      </c>
      <c r="N26" s="234" t="s">
        <v>177</v>
      </c>
    </row>
    <row r="27" spans="1:14" ht="15.95" customHeight="1">
      <c r="A27" s="227" t="s">
        <v>291</v>
      </c>
      <c r="B27" s="228" t="s">
        <v>61</v>
      </c>
      <c r="C27" s="229" t="s">
        <v>292</v>
      </c>
      <c r="D27" s="230" t="s">
        <v>71</v>
      </c>
      <c r="E27" s="230" t="s">
        <v>72</v>
      </c>
      <c r="F27" s="230" t="s">
        <v>298</v>
      </c>
      <c r="G27" s="231">
        <v>208838709.67741936</v>
      </c>
      <c r="H27" s="231"/>
      <c r="I27" s="232">
        <f>G27</f>
        <v>208838709.67741936</v>
      </c>
      <c r="J27" s="230">
        <v>2023</v>
      </c>
      <c r="K27" s="233" t="s">
        <v>313</v>
      </c>
      <c r="L27" s="242" t="s">
        <v>341</v>
      </c>
      <c r="M27" s="213" t="s">
        <v>315</v>
      </c>
      <c r="N27" s="234" t="s">
        <v>177</v>
      </c>
    </row>
    <row r="28" spans="1:14" ht="15.95" customHeight="1">
      <c r="A28" s="227" t="s">
        <v>291</v>
      </c>
      <c r="B28" s="235" t="s">
        <v>73</v>
      </c>
      <c r="C28" s="236" t="s">
        <v>293</v>
      </c>
      <c r="D28" s="213" t="s">
        <v>71</v>
      </c>
      <c r="E28" s="213" t="s">
        <v>342</v>
      </c>
      <c r="F28" s="213" t="s">
        <v>293</v>
      </c>
      <c r="G28" s="243" t="s">
        <v>294</v>
      </c>
      <c r="H28" s="237" t="s">
        <v>343</v>
      </c>
      <c r="I28" s="237">
        <f>35800000*52*Cap_poultry</f>
        <v>1612145600</v>
      </c>
      <c r="J28" s="213">
        <v>2023</v>
      </c>
      <c r="K28" s="233" t="s">
        <v>300</v>
      </c>
      <c r="L28" s="213" t="s">
        <v>344</v>
      </c>
      <c r="M28" s="213" t="s">
        <v>345</v>
      </c>
      <c r="N28" s="234" t="s">
        <v>177</v>
      </c>
    </row>
    <row r="29" spans="1:14" ht="15.95" customHeight="1">
      <c r="A29" s="227" t="s">
        <v>291</v>
      </c>
      <c r="B29" s="235" t="s">
        <v>74</v>
      </c>
      <c r="C29" s="236" t="s">
        <v>346</v>
      </c>
      <c r="D29" s="213" t="s">
        <v>71</v>
      </c>
      <c r="E29" s="213" t="s">
        <v>72</v>
      </c>
      <c r="F29" s="213" t="s">
        <v>346</v>
      </c>
      <c r="G29" s="237">
        <v>1183000000</v>
      </c>
      <c r="H29" s="237"/>
      <c r="I29" s="240">
        <f t="shared" ref="I29:I35" si="2">G29</f>
        <v>1183000000</v>
      </c>
      <c r="J29" s="213">
        <v>2023</v>
      </c>
      <c r="K29" s="213"/>
      <c r="L29" s="213" t="s">
        <v>347</v>
      </c>
      <c r="M29" s="213" t="s">
        <v>348</v>
      </c>
      <c r="N29" s="234" t="s">
        <v>177</v>
      </c>
    </row>
    <row r="30" spans="1:14" ht="15.95" customHeight="1">
      <c r="A30" s="227" t="s">
        <v>291</v>
      </c>
      <c r="B30" s="235" t="s">
        <v>60</v>
      </c>
      <c r="C30" s="236" t="s">
        <v>292</v>
      </c>
      <c r="D30" s="213" t="s">
        <v>71</v>
      </c>
      <c r="E30" s="213" t="s">
        <v>57</v>
      </c>
      <c r="F30" s="213" t="s">
        <v>292</v>
      </c>
      <c r="G30" s="237">
        <v>535600000</v>
      </c>
      <c r="H30" s="237"/>
      <c r="I30" s="240">
        <f t="shared" si="2"/>
        <v>535600000</v>
      </c>
      <c r="J30" s="213">
        <v>2023</v>
      </c>
      <c r="K30" s="233" t="s">
        <v>349</v>
      </c>
      <c r="L30" s="213" t="s">
        <v>347</v>
      </c>
      <c r="M30" s="213" t="s">
        <v>348</v>
      </c>
      <c r="N30" s="234" t="s">
        <v>177</v>
      </c>
    </row>
    <row r="31" spans="1:14" ht="15.95" customHeight="1">
      <c r="A31" s="227" t="s">
        <v>291</v>
      </c>
      <c r="B31" s="235" t="s">
        <v>60</v>
      </c>
      <c r="C31" s="236" t="s">
        <v>292</v>
      </c>
      <c r="D31" s="213" t="s">
        <v>71</v>
      </c>
      <c r="E31" s="213" t="s">
        <v>54</v>
      </c>
      <c r="F31" s="213" t="s">
        <v>298</v>
      </c>
      <c r="G31" s="237">
        <v>269000000</v>
      </c>
      <c r="H31" s="237"/>
      <c r="I31" s="240">
        <f t="shared" si="2"/>
        <v>269000000</v>
      </c>
      <c r="J31" s="213">
        <v>2023</v>
      </c>
      <c r="K31" s="233" t="s">
        <v>350</v>
      </c>
      <c r="L31" s="213" t="s">
        <v>347</v>
      </c>
      <c r="M31" s="213" t="s">
        <v>348</v>
      </c>
      <c r="N31" s="234" t="s">
        <v>177</v>
      </c>
    </row>
    <row r="32" spans="1:14" ht="15.95" customHeight="1">
      <c r="A32" s="227" t="s">
        <v>291</v>
      </c>
      <c r="B32" s="235" t="s">
        <v>60</v>
      </c>
      <c r="C32" s="236" t="s">
        <v>292</v>
      </c>
      <c r="D32" s="213" t="s">
        <v>71</v>
      </c>
      <c r="E32" s="213" t="s">
        <v>72</v>
      </c>
      <c r="F32" s="213" t="s">
        <v>298</v>
      </c>
      <c r="G32" s="237">
        <v>180000000</v>
      </c>
      <c r="H32" s="237"/>
      <c r="I32" s="240">
        <f t="shared" si="2"/>
        <v>180000000</v>
      </c>
      <c r="J32" s="213">
        <v>2023</v>
      </c>
      <c r="K32" s="233" t="s">
        <v>351</v>
      </c>
      <c r="L32" s="213" t="s">
        <v>347</v>
      </c>
      <c r="M32" s="213" t="s">
        <v>348</v>
      </c>
      <c r="N32" s="234" t="s">
        <v>177</v>
      </c>
    </row>
    <row r="33" spans="1:14" ht="15.95" customHeight="1">
      <c r="A33" s="227" t="s">
        <v>291</v>
      </c>
      <c r="B33" s="235" t="s">
        <v>60</v>
      </c>
      <c r="C33" s="236" t="s">
        <v>292</v>
      </c>
      <c r="D33" s="213" t="s">
        <v>71</v>
      </c>
      <c r="E33" s="213" t="s">
        <v>352</v>
      </c>
      <c r="F33" s="213" t="s">
        <v>340</v>
      </c>
      <c r="G33" s="237">
        <v>144000000</v>
      </c>
      <c r="H33" s="237"/>
      <c r="I33" s="240">
        <f t="shared" si="2"/>
        <v>144000000</v>
      </c>
      <c r="J33" s="213">
        <v>2023</v>
      </c>
      <c r="K33" s="233" t="s">
        <v>353</v>
      </c>
      <c r="L33" s="213" t="s">
        <v>347</v>
      </c>
      <c r="M33" s="213" t="s">
        <v>348</v>
      </c>
      <c r="N33" s="234" t="s">
        <v>177</v>
      </c>
    </row>
    <row r="34" spans="1:14" ht="15.95" customHeight="1">
      <c r="A34" s="227" t="s">
        <v>291</v>
      </c>
      <c r="B34" s="235" t="s">
        <v>75</v>
      </c>
      <c r="C34" s="236" t="s">
        <v>354</v>
      </c>
      <c r="D34" s="213" t="s">
        <v>71</v>
      </c>
      <c r="E34" s="213" t="s">
        <v>72</v>
      </c>
      <c r="F34" s="213" t="s">
        <v>298</v>
      </c>
      <c r="G34" s="237">
        <v>981000000</v>
      </c>
      <c r="H34" s="237"/>
      <c r="I34" s="240">
        <f t="shared" si="2"/>
        <v>981000000</v>
      </c>
      <c r="J34" s="213">
        <v>2023</v>
      </c>
      <c r="K34" s="213"/>
      <c r="L34" s="213" t="s">
        <v>347</v>
      </c>
      <c r="M34" s="213" t="s">
        <v>348</v>
      </c>
      <c r="N34" s="234" t="s">
        <v>177</v>
      </c>
    </row>
    <row r="35" spans="1:14" ht="15.95" customHeight="1">
      <c r="A35" s="227" t="s">
        <v>291</v>
      </c>
      <c r="B35" s="235" t="s">
        <v>76</v>
      </c>
      <c r="C35" s="236" t="s">
        <v>346</v>
      </c>
      <c r="D35" s="213" t="s">
        <v>71</v>
      </c>
      <c r="E35" s="213" t="s">
        <v>72</v>
      </c>
      <c r="F35" s="213" t="s">
        <v>346</v>
      </c>
      <c r="G35" s="237">
        <v>810000000</v>
      </c>
      <c r="H35" s="237"/>
      <c r="I35" s="240">
        <f t="shared" si="2"/>
        <v>810000000</v>
      </c>
      <c r="J35" s="213">
        <v>2023</v>
      </c>
      <c r="K35" s="213"/>
      <c r="L35" s="213" t="s">
        <v>347</v>
      </c>
      <c r="M35" s="213" t="s">
        <v>348</v>
      </c>
      <c r="N35" s="234" t="s">
        <v>177</v>
      </c>
    </row>
    <row r="36" spans="1:14" ht="15.95" customHeight="1">
      <c r="A36" s="227" t="s">
        <v>291</v>
      </c>
      <c r="B36" s="228" t="s">
        <v>77</v>
      </c>
      <c r="C36" s="229" t="s">
        <v>355</v>
      </c>
      <c r="D36" s="230" t="s">
        <v>71</v>
      </c>
      <c r="E36" s="230" t="s">
        <v>72</v>
      </c>
      <c r="F36" s="230" t="s">
        <v>298</v>
      </c>
      <c r="G36" s="231">
        <v>685000000</v>
      </c>
      <c r="H36" s="231"/>
      <c r="I36" s="232">
        <f>G36</f>
        <v>685000000</v>
      </c>
      <c r="J36" s="230">
        <v>2023</v>
      </c>
      <c r="K36" s="213"/>
      <c r="L36" s="213" t="s">
        <v>347</v>
      </c>
      <c r="M36" s="213" t="s">
        <v>348</v>
      </c>
      <c r="N36" s="234" t="s">
        <v>177</v>
      </c>
    </row>
    <row r="37" spans="1:14" ht="15.95" customHeight="1">
      <c r="A37" s="227" t="s">
        <v>291</v>
      </c>
      <c r="B37" s="235" t="s">
        <v>77</v>
      </c>
      <c r="C37" s="236" t="s">
        <v>355</v>
      </c>
      <c r="D37" s="213" t="s">
        <v>71</v>
      </c>
      <c r="E37" s="213" t="s">
        <v>78</v>
      </c>
      <c r="F37" s="213" t="s">
        <v>356</v>
      </c>
      <c r="G37" s="237">
        <v>66347031.963470325</v>
      </c>
      <c r="H37" s="237"/>
      <c r="I37" s="240">
        <f>G37</f>
        <v>66347031.963470325</v>
      </c>
      <c r="J37" s="213">
        <v>2022</v>
      </c>
      <c r="K37" s="233" t="s">
        <v>357</v>
      </c>
      <c r="L37" s="213" t="s">
        <v>358</v>
      </c>
      <c r="M37" s="244" t="s">
        <v>359</v>
      </c>
      <c r="N37" s="234" t="s">
        <v>177</v>
      </c>
    </row>
    <row r="38" spans="1:14" ht="15.95" customHeight="1">
      <c r="A38" s="227" t="s">
        <v>291</v>
      </c>
      <c r="B38" s="235" t="s">
        <v>79</v>
      </c>
      <c r="C38" s="236" t="s">
        <v>346</v>
      </c>
      <c r="D38" s="213" t="s">
        <v>71</v>
      </c>
      <c r="E38" s="213" t="s">
        <v>72</v>
      </c>
      <c r="F38" s="213" t="s">
        <v>346</v>
      </c>
      <c r="G38" s="237">
        <v>680000000</v>
      </c>
      <c r="H38" s="237"/>
      <c r="I38" s="240">
        <f t="shared" ref="I38:I45" si="3">G38</f>
        <v>680000000</v>
      </c>
      <c r="J38" s="213">
        <v>2023</v>
      </c>
      <c r="K38" s="213"/>
      <c r="L38" s="213" t="s">
        <v>347</v>
      </c>
      <c r="M38" s="213" t="s">
        <v>348</v>
      </c>
      <c r="N38" s="234" t="s">
        <v>177</v>
      </c>
    </row>
    <row r="39" spans="1:14" ht="15.95" customHeight="1">
      <c r="A39" s="227" t="s">
        <v>291</v>
      </c>
      <c r="B39" s="235" t="s">
        <v>80</v>
      </c>
      <c r="C39" s="236" t="s">
        <v>292</v>
      </c>
      <c r="D39" s="213" t="s">
        <v>71</v>
      </c>
      <c r="E39" s="213" t="s">
        <v>57</v>
      </c>
      <c r="F39" s="213" t="s">
        <v>292</v>
      </c>
      <c r="G39" s="237">
        <v>670000000</v>
      </c>
      <c r="H39" s="237"/>
      <c r="I39" s="240">
        <f t="shared" si="3"/>
        <v>670000000</v>
      </c>
      <c r="J39" s="213">
        <v>2023</v>
      </c>
      <c r="K39" s="213"/>
      <c r="L39" s="213" t="s">
        <v>347</v>
      </c>
      <c r="M39" s="213" t="s">
        <v>348</v>
      </c>
      <c r="N39" s="234" t="s">
        <v>177</v>
      </c>
    </row>
    <row r="40" spans="1:14" ht="15.95" customHeight="1">
      <c r="A40" s="227" t="s">
        <v>291</v>
      </c>
      <c r="B40" s="235" t="s">
        <v>81</v>
      </c>
      <c r="C40" s="236" t="s">
        <v>360</v>
      </c>
      <c r="D40" s="213" t="s">
        <v>71</v>
      </c>
      <c r="E40" s="213" t="s">
        <v>82</v>
      </c>
      <c r="F40" s="213" t="s">
        <v>298</v>
      </c>
      <c r="G40" s="237">
        <v>662200000</v>
      </c>
      <c r="H40" s="237"/>
      <c r="I40" s="240">
        <f t="shared" si="3"/>
        <v>662200000</v>
      </c>
      <c r="J40" s="213">
        <v>2023</v>
      </c>
      <c r="K40" s="213"/>
      <c r="L40" s="213" t="s">
        <v>347</v>
      </c>
      <c r="M40" s="213" t="s">
        <v>348</v>
      </c>
      <c r="N40" s="234" t="s">
        <v>177</v>
      </c>
    </row>
    <row r="41" spans="1:14" ht="15.95" customHeight="1">
      <c r="A41" s="227" t="s">
        <v>291</v>
      </c>
      <c r="B41" s="235" t="s">
        <v>83</v>
      </c>
      <c r="C41" s="236" t="s">
        <v>346</v>
      </c>
      <c r="D41" s="213" t="s">
        <v>71</v>
      </c>
      <c r="E41" s="213" t="s">
        <v>72</v>
      </c>
      <c r="F41" s="213" t="s">
        <v>346</v>
      </c>
      <c r="G41" s="237">
        <v>657780000</v>
      </c>
      <c r="H41" s="237"/>
      <c r="I41" s="240">
        <f t="shared" si="3"/>
        <v>657780000</v>
      </c>
      <c r="J41" s="213">
        <v>2023</v>
      </c>
      <c r="K41" s="213"/>
      <c r="L41" s="245" t="s">
        <v>361</v>
      </c>
      <c r="M41" s="213" t="s">
        <v>362</v>
      </c>
      <c r="N41" s="234" t="s">
        <v>177</v>
      </c>
    </row>
    <row r="42" spans="1:14" ht="15.95" customHeight="1">
      <c r="A42" s="227" t="s">
        <v>291</v>
      </c>
      <c r="B42" s="235" t="s">
        <v>84</v>
      </c>
      <c r="C42" s="236" t="s">
        <v>363</v>
      </c>
      <c r="D42" s="213" t="s">
        <v>71</v>
      </c>
      <c r="E42" s="213" t="s">
        <v>54</v>
      </c>
      <c r="F42" s="213" t="s">
        <v>363</v>
      </c>
      <c r="G42" s="237">
        <v>505000000</v>
      </c>
      <c r="H42" s="237"/>
      <c r="I42" s="240">
        <f t="shared" si="3"/>
        <v>505000000</v>
      </c>
      <c r="J42" s="213">
        <v>2023</v>
      </c>
      <c r="K42" s="213"/>
      <c r="L42" s="213" t="s">
        <v>347</v>
      </c>
      <c r="M42" s="213" t="s">
        <v>348</v>
      </c>
      <c r="N42" s="234" t="s">
        <v>177</v>
      </c>
    </row>
    <row r="43" spans="1:14" ht="15.95" customHeight="1">
      <c r="A43" s="227" t="s">
        <v>291</v>
      </c>
      <c r="B43" s="235" t="s">
        <v>84</v>
      </c>
      <c r="C43" s="236" t="s">
        <v>363</v>
      </c>
      <c r="D43" s="213" t="s">
        <v>71</v>
      </c>
      <c r="E43" s="213" t="s">
        <v>57</v>
      </c>
      <c r="F43" s="213" t="s">
        <v>292</v>
      </c>
      <c r="G43" s="237">
        <v>135000000</v>
      </c>
      <c r="H43" s="237"/>
      <c r="I43" s="240">
        <f t="shared" si="3"/>
        <v>135000000</v>
      </c>
      <c r="J43" s="213">
        <v>2023</v>
      </c>
      <c r="K43" s="213"/>
      <c r="L43" s="213" t="s">
        <v>347</v>
      </c>
      <c r="M43" s="213" t="s">
        <v>348</v>
      </c>
      <c r="N43" s="234" t="s">
        <v>177</v>
      </c>
    </row>
    <row r="44" spans="1:14" ht="15.95" customHeight="1">
      <c r="A44" s="227" t="s">
        <v>291</v>
      </c>
      <c r="B44" s="235" t="s">
        <v>85</v>
      </c>
      <c r="C44" s="236" t="s">
        <v>292</v>
      </c>
      <c r="D44" s="213" t="s">
        <v>71</v>
      </c>
      <c r="E44" s="213" t="s">
        <v>57</v>
      </c>
      <c r="F44" s="213" t="s">
        <v>292</v>
      </c>
      <c r="G44" s="237">
        <v>615000000</v>
      </c>
      <c r="H44" s="237"/>
      <c r="I44" s="240">
        <f t="shared" si="3"/>
        <v>615000000</v>
      </c>
      <c r="J44" s="213">
        <v>2023</v>
      </c>
      <c r="K44" s="213"/>
      <c r="L44" s="213" t="s">
        <v>347</v>
      </c>
      <c r="M44" s="213" t="s">
        <v>348</v>
      </c>
      <c r="N44" s="234" t="s">
        <v>177</v>
      </c>
    </row>
    <row r="45" spans="1:14" ht="15.95" customHeight="1">
      <c r="A45" s="227" t="s">
        <v>291</v>
      </c>
      <c r="B45" s="235" t="s">
        <v>86</v>
      </c>
      <c r="C45" s="236" t="s">
        <v>292</v>
      </c>
      <c r="D45" s="213" t="s">
        <v>71</v>
      </c>
      <c r="E45" s="213" t="s">
        <v>57</v>
      </c>
      <c r="F45" s="213" t="s">
        <v>292</v>
      </c>
      <c r="G45" s="237">
        <v>535600000</v>
      </c>
      <c r="H45" s="237"/>
      <c r="I45" s="240">
        <f t="shared" si="3"/>
        <v>535600000</v>
      </c>
      <c r="J45" s="213">
        <v>2023</v>
      </c>
      <c r="K45" s="233" t="s">
        <v>364</v>
      </c>
      <c r="L45" s="213" t="s">
        <v>347</v>
      </c>
      <c r="M45" s="213" t="s">
        <v>348</v>
      </c>
      <c r="N45" s="234" t="s">
        <v>177</v>
      </c>
    </row>
    <row r="46" spans="1:14" ht="15.95" customHeight="1">
      <c r="A46" s="227" t="s">
        <v>333</v>
      </c>
      <c r="B46" s="228" t="s">
        <v>87</v>
      </c>
      <c r="C46" s="229" t="s">
        <v>346</v>
      </c>
      <c r="D46" s="230" t="s">
        <v>71</v>
      </c>
      <c r="E46" s="230" t="s">
        <v>72</v>
      </c>
      <c r="F46" s="230" t="s">
        <v>346</v>
      </c>
      <c r="G46" s="231">
        <f>314000000*2/3</f>
        <v>209333333.33333334</v>
      </c>
      <c r="H46" s="231"/>
      <c r="I46" s="232">
        <f>G46</f>
        <v>209333333.33333334</v>
      </c>
      <c r="J46" s="230">
        <v>2023</v>
      </c>
      <c r="K46" s="242" t="s">
        <v>365</v>
      </c>
      <c r="L46" s="240" t="s">
        <v>366</v>
      </c>
      <c r="M46" s="242" t="s">
        <v>367</v>
      </c>
      <c r="N46" s="234" t="s">
        <v>177</v>
      </c>
    </row>
    <row r="47" spans="1:14" ht="15.95" customHeight="1">
      <c r="A47" s="227" t="s">
        <v>333</v>
      </c>
      <c r="B47" s="228" t="s">
        <v>87</v>
      </c>
      <c r="C47" s="229" t="s">
        <v>346</v>
      </c>
      <c r="D47" s="230" t="s">
        <v>71</v>
      </c>
      <c r="E47" s="230" t="s">
        <v>88</v>
      </c>
      <c r="F47" s="230" t="s">
        <v>298</v>
      </c>
      <c r="G47" s="231">
        <f>314000000/3</f>
        <v>104666666.66666667</v>
      </c>
      <c r="H47" s="231"/>
      <c r="I47" s="232">
        <f>G47</f>
        <v>104666666.66666667</v>
      </c>
      <c r="J47" s="230">
        <v>2023</v>
      </c>
      <c r="K47" s="242" t="s">
        <v>365</v>
      </c>
      <c r="L47" s="240" t="s">
        <v>366</v>
      </c>
      <c r="M47" s="242" t="s">
        <v>367</v>
      </c>
      <c r="N47" s="234" t="s">
        <v>177</v>
      </c>
    </row>
    <row r="48" spans="1:14" ht="15.95" customHeight="1">
      <c r="A48" s="227" t="s">
        <v>333</v>
      </c>
      <c r="B48" s="235" t="s">
        <v>89</v>
      </c>
      <c r="C48" s="236" t="s">
        <v>293</v>
      </c>
      <c r="D48" s="213" t="s">
        <v>71</v>
      </c>
      <c r="E48" s="213" t="s">
        <v>342</v>
      </c>
      <c r="F48" s="213" t="s">
        <v>293</v>
      </c>
      <c r="G48" s="237">
        <v>320800000</v>
      </c>
      <c r="H48" s="237"/>
      <c r="I48" s="240">
        <f>G48</f>
        <v>320800000</v>
      </c>
      <c r="J48" s="213">
        <v>2023</v>
      </c>
      <c r="K48" s="213" t="s">
        <v>368</v>
      </c>
      <c r="L48" s="245" t="s">
        <v>369</v>
      </c>
      <c r="M48" s="213" t="s">
        <v>370</v>
      </c>
      <c r="N48" s="234" t="s">
        <v>177</v>
      </c>
    </row>
    <row r="49" spans="1:14" s="167" customFormat="1" ht="15.95" customHeight="1">
      <c r="A49" s="227" t="s">
        <v>291</v>
      </c>
      <c r="B49" s="228" t="s">
        <v>87</v>
      </c>
      <c r="C49" s="229" t="s">
        <v>346</v>
      </c>
      <c r="D49" s="230" t="s">
        <v>90</v>
      </c>
      <c r="E49" s="230" t="s">
        <v>57</v>
      </c>
      <c r="F49" s="230" t="s">
        <v>298</v>
      </c>
      <c r="G49" s="231" t="s">
        <v>294</v>
      </c>
      <c r="H49" s="231" t="s">
        <v>371</v>
      </c>
      <c r="I49" s="231">
        <v>29730489.609338891</v>
      </c>
      <c r="J49" s="230">
        <v>2023</v>
      </c>
      <c r="K49" s="233" t="s">
        <v>372</v>
      </c>
      <c r="L49" s="242" t="s">
        <v>373</v>
      </c>
      <c r="M49" s="242" t="s">
        <v>367</v>
      </c>
      <c r="N49" s="234" t="s">
        <v>177</v>
      </c>
    </row>
    <row r="50" spans="1:14" s="167" customFormat="1" ht="15.95" customHeight="1">
      <c r="A50" s="227" t="s">
        <v>291</v>
      </c>
      <c r="B50" s="228" t="s">
        <v>87</v>
      </c>
      <c r="C50" s="229" t="s">
        <v>346</v>
      </c>
      <c r="D50" s="230" t="s">
        <v>90</v>
      </c>
      <c r="E50" s="230" t="s">
        <v>72</v>
      </c>
      <c r="F50" s="230" t="s">
        <v>346</v>
      </c>
      <c r="G50" s="231" t="s">
        <v>294</v>
      </c>
      <c r="H50" s="231" t="s">
        <v>374</v>
      </c>
      <c r="I50" s="231">
        <v>13177939.029473471</v>
      </c>
      <c r="J50" s="230">
        <v>2023</v>
      </c>
      <c r="K50" s="233" t="s">
        <v>372</v>
      </c>
      <c r="L50" s="242" t="s">
        <v>373</v>
      </c>
      <c r="M50" s="246" t="s">
        <v>367</v>
      </c>
      <c r="N50" s="234" t="s">
        <v>177</v>
      </c>
    </row>
    <row r="51" spans="1:14" s="167" customFormat="1" ht="15.95" customHeight="1">
      <c r="A51" s="227" t="s">
        <v>291</v>
      </c>
      <c r="B51" s="228" t="s">
        <v>87</v>
      </c>
      <c r="C51" s="229" t="s">
        <v>346</v>
      </c>
      <c r="D51" s="230" t="s">
        <v>90</v>
      </c>
      <c r="E51" s="230" t="s">
        <v>88</v>
      </c>
      <c r="F51" s="230" t="s">
        <v>298</v>
      </c>
      <c r="G51" s="231" t="s">
        <v>294</v>
      </c>
      <c r="H51" s="231" t="s">
        <v>375</v>
      </c>
      <c r="I51" s="231">
        <v>6260571.3611876406</v>
      </c>
      <c r="J51" s="230">
        <v>2023</v>
      </c>
      <c r="K51" s="233" t="s">
        <v>372</v>
      </c>
      <c r="L51" s="242" t="s">
        <v>373</v>
      </c>
      <c r="M51" s="242" t="s">
        <v>367</v>
      </c>
      <c r="N51" s="234" t="s">
        <v>177</v>
      </c>
    </row>
    <row r="52" spans="1:14" s="167" customFormat="1" ht="15.95" customHeight="1">
      <c r="A52" s="227" t="s">
        <v>291</v>
      </c>
      <c r="B52" s="228" t="s">
        <v>52</v>
      </c>
      <c r="C52" s="229" t="s">
        <v>293</v>
      </c>
      <c r="D52" s="230" t="s">
        <v>90</v>
      </c>
      <c r="E52" s="230" t="s">
        <v>57</v>
      </c>
      <c r="F52" s="230" t="s">
        <v>292</v>
      </c>
      <c r="G52" s="231" t="s">
        <v>294</v>
      </c>
      <c r="H52" s="231" t="s">
        <v>376</v>
      </c>
      <c r="I52" s="231">
        <v>26846592</v>
      </c>
      <c r="J52" s="230">
        <v>2023</v>
      </c>
      <c r="K52" s="233" t="s">
        <v>300</v>
      </c>
      <c r="L52" s="213" t="s">
        <v>297</v>
      </c>
      <c r="M52" s="233"/>
      <c r="N52" s="234" t="s">
        <v>177</v>
      </c>
    </row>
    <row r="53" spans="1:14" s="167" customFormat="1" ht="15.95" customHeight="1">
      <c r="A53" s="227" t="s">
        <v>291</v>
      </c>
      <c r="B53" s="228" t="s">
        <v>52</v>
      </c>
      <c r="C53" s="229" t="s">
        <v>293</v>
      </c>
      <c r="D53" s="230" t="s">
        <v>90</v>
      </c>
      <c r="E53" s="230" t="s">
        <v>54</v>
      </c>
      <c r="F53" s="230" t="s">
        <v>293</v>
      </c>
      <c r="G53" s="231" t="s">
        <v>294</v>
      </c>
      <c r="H53" s="231" t="s">
        <v>377</v>
      </c>
      <c r="I53" s="231">
        <v>8813568</v>
      </c>
      <c r="J53" s="230">
        <v>2023</v>
      </c>
      <c r="K53" s="233" t="s">
        <v>300</v>
      </c>
      <c r="L53" s="213" t="s">
        <v>297</v>
      </c>
      <c r="M53" s="233"/>
      <c r="N53" s="234" t="s">
        <v>177</v>
      </c>
    </row>
    <row r="54" spans="1:14" s="167" customFormat="1" ht="15.95" customHeight="1">
      <c r="A54" s="227" t="s">
        <v>291</v>
      </c>
      <c r="B54" s="228" t="s">
        <v>52</v>
      </c>
      <c r="C54" s="229" t="s">
        <v>293</v>
      </c>
      <c r="D54" s="230" t="s">
        <v>90</v>
      </c>
      <c r="E54" s="230" t="s">
        <v>58</v>
      </c>
      <c r="F54" s="230" t="s">
        <v>309</v>
      </c>
      <c r="G54" s="231" t="s">
        <v>294</v>
      </c>
      <c r="H54" s="231" t="s">
        <v>378</v>
      </c>
      <c r="I54" s="231">
        <v>3090547.1999999997</v>
      </c>
      <c r="J54" s="230">
        <v>2023</v>
      </c>
      <c r="K54" s="233" t="s">
        <v>300</v>
      </c>
      <c r="L54" s="213" t="s">
        <v>297</v>
      </c>
      <c r="M54" s="233"/>
      <c r="N54" s="234" t="s">
        <v>177</v>
      </c>
    </row>
    <row r="55" spans="1:14" s="167" customFormat="1" ht="15.95" customHeight="1">
      <c r="A55" s="227" t="s">
        <v>291</v>
      </c>
      <c r="B55" s="228" t="s">
        <v>52</v>
      </c>
      <c r="C55" s="229" t="s">
        <v>293</v>
      </c>
      <c r="D55" s="230" t="s">
        <v>90</v>
      </c>
      <c r="E55" s="230" t="s">
        <v>64</v>
      </c>
      <c r="F55" s="230" t="s">
        <v>340</v>
      </c>
      <c r="G55" s="231" t="s">
        <v>294</v>
      </c>
      <c r="H55" s="231" t="s">
        <v>379</v>
      </c>
      <c r="I55" s="231" t="e">
        <v>#REF!</v>
      </c>
      <c r="J55" s="230">
        <v>2023</v>
      </c>
      <c r="K55" s="233" t="s">
        <v>372</v>
      </c>
      <c r="L55" s="213" t="s">
        <v>297</v>
      </c>
      <c r="M55" s="233"/>
      <c r="N55" s="234" t="s">
        <v>177</v>
      </c>
    </row>
    <row r="56" spans="1:14" s="167" customFormat="1" ht="15.95" customHeight="1">
      <c r="A56" s="227" t="s">
        <v>291</v>
      </c>
      <c r="B56" s="228" t="s">
        <v>61</v>
      </c>
      <c r="C56" s="229" t="s">
        <v>292</v>
      </c>
      <c r="D56" s="230" t="s">
        <v>90</v>
      </c>
      <c r="E56" s="230" t="s">
        <v>57</v>
      </c>
      <c r="F56" s="230" t="s">
        <v>292</v>
      </c>
      <c r="G56" s="231" t="s">
        <v>294</v>
      </c>
      <c r="H56" s="231" t="s">
        <v>380</v>
      </c>
      <c r="I56" s="231">
        <v>20573280</v>
      </c>
      <c r="J56" s="230">
        <v>2023</v>
      </c>
      <c r="K56" s="233" t="s">
        <v>372</v>
      </c>
      <c r="L56" s="242" t="s">
        <v>341</v>
      </c>
      <c r="M56" s="213" t="s">
        <v>315</v>
      </c>
      <c r="N56" s="234" t="s">
        <v>177</v>
      </c>
    </row>
    <row r="57" spans="1:14" s="167" customFormat="1" ht="15.95" customHeight="1">
      <c r="A57" s="227" t="s">
        <v>291</v>
      </c>
      <c r="B57" s="235" t="s">
        <v>70</v>
      </c>
      <c r="C57" s="236" t="s">
        <v>334</v>
      </c>
      <c r="D57" s="213" t="s">
        <v>90</v>
      </c>
      <c r="E57" s="213" t="s">
        <v>64</v>
      </c>
      <c r="F57" s="213" t="s">
        <v>298</v>
      </c>
      <c r="G57" s="237">
        <v>17790000</v>
      </c>
      <c r="H57" s="237"/>
      <c r="I57" s="242">
        <f>G57</f>
        <v>17790000</v>
      </c>
      <c r="J57" s="213">
        <v>2023</v>
      </c>
      <c r="K57" s="213" t="s">
        <v>381</v>
      </c>
      <c r="L57" s="213" t="s">
        <v>382</v>
      </c>
      <c r="M57" s="213" t="s">
        <v>383</v>
      </c>
      <c r="N57" s="234" t="s">
        <v>177</v>
      </c>
    </row>
    <row r="58" spans="1:14" s="167" customFormat="1" ht="15.95" customHeight="1">
      <c r="A58" s="227" t="s">
        <v>291</v>
      </c>
      <c r="B58" s="228" t="s">
        <v>67</v>
      </c>
      <c r="C58" s="229" t="s">
        <v>330</v>
      </c>
      <c r="D58" s="230" t="s">
        <v>90</v>
      </c>
      <c r="E58" s="230" t="s">
        <v>64</v>
      </c>
      <c r="F58" s="230" t="s">
        <v>298</v>
      </c>
      <c r="G58" s="231">
        <f>15877000*0.92</f>
        <v>14606840</v>
      </c>
      <c r="H58" s="231"/>
      <c r="I58" s="232">
        <f>G58</f>
        <v>14606840</v>
      </c>
      <c r="J58" s="238">
        <v>2023</v>
      </c>
      <c r="K58" s="213" t="s">
        <v>384</v>
      </c>
      <c r="L58" s="213" t="s">
        <v>385</v>
      </c>
      <c r="M58" s="213" t="s">
        <v>332</v>
      </c>
      <c r="N58" s="234" t="s">
        <v>177</v>
      </c>
    </row>
    <row r="59" spans="1:14" s="167" customFormat="1" ht="15.95" customHeight="1">
      <c r="A59" s="227" t="s">
        <v>291</v>
      </c>
      <c r="B59" s="228" t="s">
        <v>67</v>
      </c>
      <c r="C59" s="229" t="s">
        <v>330</v>
      </c>
      <c r="D59" s="230" t="s">
        <v>90</v>
      </c>
      <c r="E59" s="230" t="s">
        <v>88</v>
      </c>
      <c r="F59" s="230" t="s">
        <v>298</v>
      </c>
      <c r="G59" s="231">
        <f>15877000*0.08</f>
        <v>1270160</v>
      </c>
      <c r="H59" s="231"/>
      <c r="I59" s="232">
        <f>G59</f>
        <v>1270160</v>
      </c>
      <c r="J59" s="238">
        <v>2023</v>
      </c>
      <c r="K59" s="213" t="s">
        <v>384</v>
      </c>
      <c r="L59" s="213" t="s">
        <v>385</v>
      </c>
      <c r="M59" s="213" t="s">
        <v>332</v>
      </c>
      <c r="N59" s="234" t="s">
        <v>177</v>
      </c>
    </row>
    <row r="60" spans="1:14" s="167" customFormat="1" ht="15.95" customHeight="1">
      <c r="A60" s="227" t="s">
        <v>291</v>
      </c>
      <c r="B60" s="235" t="s">
        <v>66</v>
      </c>
      <c r="C60" s="236" t="s">
        <v>326</v>
      </c>
      <c r="D60" s="213" t="s">
        <v>90</v>
      </c>
      <c r="E60" s="213" t="s">
        <v>64</v>
      </c>
      <c r="F60" s="213" t="s">
        <v>298</v>
      </c>
      <c r="G60" s="237">
        <f>6500000/0.427</f>
        <v>15222482.435597191</v>
      </c>
      <c r="H60" s="237"/>
      <c r="I60" s="240">
        <f t="shared" ref="I60:I61" si="4">G60</f>
        <v>15222482.435597191</v>
      </c>
      <c r="J60" s="213">
        <v>2021</v>
      </c>
      <c r="K60" s="213" t="s">
        <v>386</v>
      </c>
      <c r="L60" s="213" t="s">
        <v>387</v>
      </c>
      <c r="M60" s="233" t="s">
        <v>388</v>
      </c>
      <c r="N60" s="234" t="s">
        <v>177</v>
      </c>
    </row>
    <row r="61" spans="1:14" s="167" customFormat="1" ht="15.95" customHeight="1">
      <c r="A61" s="227" t="s">
        <v>291</v>
      </c>
      <c r="B61" s="235" t="s">
        <v>91</v>
      </c>
      <c r="C61" s="236" t="s">
        <v>346</v>
      </c>
      <c r="D61" s="213" t="s">
        <v>90</v>
      </c>
      <c r="E61" s="213" t="s">
        <v>72</v>
      </c>
      <c r="F61" s="213" t="s">
        <v>346</v>
      </c>
      <c r="G61" s="237">
        <v>13260000</v>
      </c>
      <c r="H61" s="237"/>
      <c r="I61" s="240">
        <f t="shared" si="4"/>
        <v>13260000</v>
      </c>
      <c r="J61" s="213">
        <v>2023</v>
      </c>
      <c r="K61" s="213"/>
      <c r="L61" s="245" t="s">
        <v>389</v>
      </c>
      <c r="M61" s="213" t="s">
        <v>390</v>
      </c>
      <c r="N61" s="234" t="s">
        <v>177</v>
      </c>
    </row>
    <row r="62" spans="1:14" s="167" customFormat="1" ht="15.95" customHeight="1">
      <c r="A62" s="227" t="s">
        <v>291</v>
      </c>
      <c r="B62" s="235" t="s">
        <v>73</v>
      </c>
      <c r="C62" s="236" t="s">
        <v>293</v>
      </c>
      <c r="D62" s="213" t="s">
        <v>90</v>
      </c>
      <c r="E62" s="213" t="s">
        <v>342</v>
      </c>
      <c r="F62" s="213" t="s">
        <v>293</v>
      </c>
      <c r="G62" s="237" t="s">
        <v>294</v>
      </c>
      <c r="H62" s="237" t="s">
        <v>391</v>
      </c>
      <c r="I62" s="237">
        <f>193100*52*Cap_pigs</f>
        <v>9639552</v>
      </c>
      <c r="J62" s="213">
        <v>2023</v>
      </c>
      <c r="K62" s="233" t="s">
        <v>300</v>
      </c>
      <c r="L62" s="213" t="s">
        <v>344</v>
      </c>
      <c r="M62" s="213" t="s">
        <v>345</v>
      </c>
      <c r="N62" s="234" t="s">
        <v>177</v>
      </c>
    </row>
    <row r="63" spans="1:14" s="167" customFormat="1" ht="15.95" customHeight="1">
      <c r="A63" s="227" t="s">
        <v>291</v>
      </c>
      <c r="B63" s="235" t="s">
        <v>92</v>
      </c>
      <c r="C63" s="236" t="s">
        <v>392</v>
      </c>
      <c r="D63" s="213" t="s">
        <v>90</v>
      </c>
      <c r="E63" s="213" t="s">
        <v>64</v>
      </c>
      <c r="F63" s="213" t="s">
        <v>392</v>
      </c>
      <c r="G63" s="237">
        <v>8505747.1264367811</v>
      </c>
      <c r="H63" s="237"/>
      <c r="I63" s="240">
        <f t="shared" ref="I63:I72" si="5">G63</f>
        <v>8505747.1264367811</v>
      </c>
      <c r="J63" s="241" t="s">
        <v>305</v>
      </c>
      <c r="K63" s="233" t="s">
        <v>319</v>
      </c>
      <c r="L63" s="245" t="s">
        <v>393</v>
      </c>
      <c r="M63" s="213" t="s">
        <v>394</v>
      </c>
      <c r="N63" s="234" t="s">
        <v>177</v>
      </c>
    </row>
    <row r="64" spans="1:14" s="167" customFormat="1" ht="15.95" customHeight="1">
      <c r="A64" s="227" t="s">
        <v>291</v>
      </c>
      <c r="B64" s="235" t="s">
        <v>93</v>
      </c>
      <c r="C64" s="236" t="s">
        <v>346</v>
      </c>
      <c r="D64" s="213" t="s">
        <v>90</v>
      </c>
      <c r="E64" s="213" t="s">
        <v>72</v>
      </c>
      <c r="F64" s="213" t="s">
        <v>346</v>
      </c>
      <c r="G64" s="237">
        <v>8450000</v>
      </c>
      <c r="H64" s="237"/>
      <c r="I64" s="240">
        <f t="shared" si="5"/>
        <v>8450000</v>
      </c>
      <c r="J64" s="213">
        <v>2022</v>
      </c>
      <c r="K64" s="213"/>
      <c r="L64" s="245" t="s">
        <v>395</v>
      </c>
      <c r="M64" s="213" t="s">
        <v>396</v>
      </c>
      <c r="N64" s="234" t="s">
        <v>177</v>
      </c>
    </row>
    <row r="65" spans="1:14" s="167" customFormat="1" ht="15.95" customHeight="1">
      <c r="A65" s="227" t="s">
        <v>291</v>
      </c>
      <c r="B65" s="228" t="s">
        <v>63</v>
      </c>
      <c r="C65" s="229" t="s">
        <v>318</v>
      </c>
      <c r="D65" s="230" t="s">
        <v>90</v>
      </c>
      <c r="E65" s="230" t="s">
        <v>64</v>
      </c>
      <c r="F65" s="230" t="s">
        <v>318</v>
      </c>
      <c r="G65" s="231">
        <v>8381962.8647214863</v>
      </c>
      <c r="H65" s="231"/>
      <c r="I65" s="232">
        <f t="shared" si="5"/>
        <v>8381962.8647214863</v>
      </c>
      <c r="J65" s="230">
        <v>2023</v>
      </c>
      <c r="K65" s="233" t="s">
        <v>397</v>
      </c>
      <c r="L65" s="213" t="s">
        <v>398</v>
      </c>
      <c r="M65" s="213" t="s">
        <v>321</v>
      </c>
      <c r="N65" s="234" t="s">
        <v>177</v>
      </c>
    </row>
    <row r="66" spans="1:14" s="167" customFormat="1" ht="15.95" customHeight="1">
      <c r="A66" s="227" t="s">
        <v>291</v>
      </c>
      <c r="B66" s="235" t="s">
        <v>89</v>
      </c>
      <c r="C66" s="236" t="s">
        <v>293</v>
      </c>
      <c r="D66" s="213" t="s">
        <v>90</v>
      </c>
      <c r="E66" s="213" t="s">
        <v>342</v>
      </c>
      <c r="F66" s="213" t="s">
        <v>293</v>
      </c>
      <c r="G66" s="237">
        <v>7300000</v>
      </c>
      <c r="H66" s="237"/>
      <c r="I66" s="240">
        <f t="shared" si="5"/>
        <v>7300000</v>
      </c>
      <c r="J66" s="213">
        <v>2023</v>
      </c>
      <c r="K66" s="213" t="s">
        <v>368</v>
      </c>
      <c r="L66" s="245" t="s">
        <v>369</v>
      </c>
      <c r="M66" s="213" t="s">
        <v>370</v>
      </c>
      <c r="N66" s="234" t="s">
        <v>177</v>
      </c>
    </row>
    <row r="67" spans="1:14" s="167" customFormat="1" ht="15.95" customHeight="1">
      <c r="A67" s="227" t="s">
        <v>291</v>
      </c>
      <c r="B67" s="228" t="s">
        <v>77</v>
      </c>
      <c r="C67" s="229" t="s">
        <v>355</v>
      </c>
      <c r="D67" s="230" t="s">
        <v>90</v>
      </c>
      <c r="E67" s="230" t="s">
        <v>57</v>
      </c>
      <c r="F67" s="230" t="s">
        <v>292</v>
      </c>
      <c r="G67" s="231">
        <v>3800000</v>
      </c>
      <c r="H67" s="231"/>
      <c r="I67" s="232">
        <f t="shared" si="5"/>
        <v>3800000</v>
      </c>
      <c r="J67" s="230">
        <v>2023</v>
      </c>
      <c r="K67" s="233"/>
      <c r="L67" s="213" t="s">
        <v>399</v>
      </c>
      <c r="M67" s="213" t="s">
        <v>400</v>
      </c>
      <c r="N67" s="234" t="s">
        <v>177</v>
      </c>
    </row>
    <row r="68" spans="1:14" s="167" customFormat="1" ht="15.95" customHeight="1">
      <c r="A68" s="227" t="s">
        <v>291</v>
      </c>
      <c r="B68" s="235" t="s">
        <v>77</v>
      </c>
      <c r="C68" s="236" t="s">
        <v>355</v>
      </c>
      <c r="D68" s="213" t="s">
        <v>90</v>
      </c>
      <c r="E68" s="213" t="s">
        <v>78</v>
      </c>
      <c r="F68" s="213" t="s">
        <v>356</v>
      </c>
      <c r="G68" s="237">
        <v>2270689.6551724137</v>
      </c>
      <c r="H68" s="237"/>
      <c r="I68" s="240">
        <f t="shared" si="5"/>
        <v>2270689.6551724137</v>
      </c>
      <c r="J68" s="213">
        <v>2022</v>
      </c>
      <c r="K68" s="233" t="s">
        <v>401</v>
      </c>
      <c r="L68" s="213" t="s">
        <v>402</v>
      </c>
      <c r="M68" s="213" t="s">
        <v>403</v>
      </c>
      <c r="N68" s="234" t="s">
        <v>177</v>
      </c>
    </row>
    <row r="69" spans="1:14" s="167" customFormat="1" ht="15.95" customHeight="1">
      <c r="A69" s="227" t="s">
        <v>291</v>
      </c>
      <c r="B69" s="228" t="s">
        <v>77</v>
      </c>
      <c r="C69" s="229" t="s">
        <v>355</v>
      </c>
      <c r="D69" s="230" t="s">
        <v>90</v>
      </c>
      <c r="E69" s="230" t="s">
        <v>72</v>
      </c>
      <c r="F69" s="230" t="s">
        <v>298</v>
      </c>
      <c r="G69" s="231">
        <f>1130000</f>
        <v>1130000</v>
      </c>
      <c r="H69" s="231"/>
      <c r="I69" s="232">
        <f t="shared" si="5"/>
        <v>1130000</v>
      </c>
      <c r="J69" s="230">
        <v>2022</v>
      </c>
      <c r="K69" s="233"/>
      <c r="L69" s="213" t="s">
        <v>404</v>
      </c>
      <c r="M69" s="213" t="s">
        <v>405</v>
      </c>
      <c r="N69" s="234" t="s">
        <v>177</v>
      </c>
    </row>
    <row r="70" spans="1:14" s="167" customFormat="1" ht="15.95" customHeight="1">
      <c r="A70" s="227" t="s">
        <v>291</v>
      </c>
      <c r="B70" s="235" t="s">
        <v>69</v>
      </c>
      <c r="C70" s="236" t="s">
        <v>334</v>
      </c>
      <c r="D70" s="213" t="s">
        <v>90</v>
      </c>
      <c r="E70" s="213" t="s">
        <v>64</v>
      </c>
      <c r="F70" s="213" t="s">
        <v>334</v>
      </c>
      <c r="G70" s="237">
        <v>6600000</v>
      </c>
      <c r="H70" s="237"/>
      <c r="I70" s="240">
        <f t="shared" si="5"/>
        <v>6600000</v>
      </c>
      <c r="J70" s="213">
        <v>2023</v>
      </c>
      <c r="K70" s="213"/>
      <c r="L70" s="213" t="s">
        <v>335</v>
      </c>
      <c r="M70" s="213" t="s">
        <v>336</v>
      </c>
      <c r="N70" s="234" t="s">
        <v>177</v>
      </c>
    </row>
    <row r="71" spans="1:14" s="167" customFormat="1" ht="15.95" customHeight="1">
      <c r="A71" s="227" t="s">
        <v>291</v>
      </c>
      <c r="B71" s="235" t="s">
        <v>94</v>
      </c>
      <c r="C71" s="236" t="s">
        <v>392</v>
      </c>
      <c r="D71" s="213" t="s">
        <v>90</v>
      </c>
      <c r="E71" s="213" t="s">
        <v>64</v>
      </c>
      <c r="F71" s="213" t="s">
        <v>392</v>
      </c>
      <c r="G71" s="237">
        <v>6400000</v>
      </c>
      <c r="H71" s="237"/>
      <c r="I71" s="240">
        <f t="shared" si="5"/>
        <v>6400000</v>
      </c>
      <c r="J71" s="213">
        <v>2023</v>
      </c>
      <c r="K71" s="247"/>
      <c r="L71" s="248" t="s">
        <v>406</v>
      </c>
      <c r="M71" s="213" t="s">
        <v>407</v>
      </c>
      <c r="N71" s="234" t="s">
        <v>177</v>
      </c>
    </row>
    <row r="72" spans="1:14" s="167" customFormat="1" ht="15.95" customHeight="1">
      <c r="A72" s="227" t="s">
        <v>333</v>
      </c>
      <c r="B72" s="235" t="s">
        <v>83</v>
      </c>
      <c r="C72" s="236" t="s">
        <v>346</v>
      </c>
      <c r="D72" s="213" t="s">
        <v>90</v>
      </c>
      <c r="E72" s="213" t="s">
        <v>72</v>
      </c>
      <c r="F72" s="213" t="s">
        <v>346</v>
      </c>
      <c r="G72" s="237">
        <v>3960000</v>
      </c>
      <c r="H72" s="237"/>
      <c r="I72" s="240">
        <f t="shared" si="5"/>
        <v>3960000</v>
      </c>
      <c r="J72" s="213">
        <v>2023</v>
      </c>
      <c r="K72" s="213"/>
      <c r="L72" s="245" t="s">
        <v>361</v>
      </c>
      <c r="M72" s="213" t="s">
        <v>362</v>
      </c>
      <c r="N72" s="234" t="s">
        <v>177</v>
      </c>
    </row>
    <row r="73" spans="1:14" s="167" customFormat="1" ht="15.95" customHeight="1">
      <c r="A73" s="227" t="s">
        <v>333</v>
      </c>
      <c r="B73" s="235" t="s">
        <v>74</v>
      </c>
      <c r="C73" s="236" t="s">
        <v>346</v>
      </c>
      <c r="D73" s="213" t="s">
        <v>90</v>
      </c>
      <c r="E73" s="213" t="s">
        <v>72</v>
      </c>
      <c r="F73" s="213" t="s">
        <v>346</v>
      </c>
      <c r="G73" s="237" t="s">
        <v>294</v>
      </c>
      <c r="H73" s="237" t="s">
        <v>408</v>
      </c>
      <c r="I73" s="237">
        <f>4000000*Cap_pigs</f>
        <v>3840000</v>
      </c>
      <c r="J73" s="213">
        <v>2023</v>
      </c>
      <c r="K73" s="213" t="s">
        <v>409</v>
      </c>
      <c r="L73" s="213" t="s">
        <v>410</v>
      </c>
      <c r="M73" s="213" t="s">
        <v>411</v>
      </c>
      <c r="N73" s="234" t="s">
        <v>177</v>
      </c>
    </row>
    <row r="74" spans="1:14" s="167" customFormat="1" ht="15.95" customHeight="1">
      <c r="A74" s="227" t="s">
        <v>333</v>
      </c>
      <c r="B74" s="228" t="s">
        <v>65</v>
      </c>
      <c r="C74" s="229" t="s">
        <v>322</v>
      </c>
      <c r="D74" s="230" t="s">
        <v>90</v>
      </c>
      <c r="E74" s="230" t="s">
        <v>64</v>
      </c>
      <c r="F74" s="230" t="s">
        <v>322</v>
      </c>
      <c r="G74" s="231">
        <v>707338.63837312115</v>
      </c>
      <c r="H74" s="231"/>
      <c r="I74" s="232">
        <f>G74</f>
        <v>707338.63837312115</v>
      </c>
      <c r="J74" s="230">
        <v>2022</v>
      </c>
      <c r="K74" s="233" t="s">
        <v>319</v>
      </c>
      <c r="L74" s="213" t="s">
        <v>324</v>
      </c>
      <c r="M74" s="239" t="s">
        <v>325</v>
      </c>
      <c r="N74" s="234" t="s">
        <v>177</v>
      </c>
    </row>
    <row r="75" spans="1:14" ht="15.75" customHeight="1">
      <c r="B75" s="71"/>
      <c r="C75" s="72"/>
      <c r="D75" s="72"/>
      <c r="E75" s="249"/>
      <c r="F75" s="249"/>
      <c r="G75" s="250"/>
      <c r="H75" s="250"/>
      <c r="I75" s="250"/>
      <c r="J75" s="70"/>
      <c r="K75" s="73"/>
      <c r="N75"/>
    </row>
    <row r="76" spans="1:14">
      <c r="B76" s="211" t="s">
        <v>412</v>
      </c>
      <c r="E76" s="112"/>
      <c r="F76" s="112"/>
      <c r="N76"/>
    </row>
    <row r="77" spans="1:14">
      <c r="E77" s="251"/>
      <c r="F77" s="251"/>
      <c r="N77"/>
    </row>
    <row r="78" spans="1:14" ht="25.5">
      <c r="A78" s="252" t="s">
        <v>280</v>
      </c>
      <c r="B78" s="201" t="s">
        <v>413</v>
      </c>
      <c r="C78" s="6" t="s">
        <v>45</v>
      </c>
      <c r="D78" s="74" t="s">
        <v>414</v>
      </c>
      <c r="E78" s="74"/>
      <c r="F78" s="253"/>
      <c r="G78" s="253"/>
      <c r="H78" s="253" t="s">
        <v>287</v>
      </c>
      <c r="I78" s="74" t="s">
        <v>289</v>
      </c>
      <c r="J78" s="116" t="s">
        <v>290</v>
      </c>
      <c r="K78" s="116"/>
      <c r="L78" s="207"/>
      <c r="M78" s="207"/>
    </row>
    <row r="79" spans="1:14" ht="16.5" customHeight="1">
      <c r="A79" s="210" t="s">
        <v>291</v>
      </c>
      <c r="B79" s="198" t="s">
        <v>118</v>
      </c>
      <c r="C79" s="77" t="s">
        <v>58</v>
      </c>
      <c r="D79" s="76">
        <v>17600000</v>
      </c>
      <c r="E79" s="102"/>
      <c r="F79" s="254"/>
      <c r="G79" s="254"/>
      <c r="H79" s="254">
        <v>2022</v>
      </c>
      <c r="I79" s="255" t="s">
        <v>415</v>
      </c>
      <c r="J79" s="256" t="s">
        <v>416</v>
      </c>
      <c r="K79" s="256"/>
      <c r="L79" s="207"/>
      <c r="M79" s="207"/>
    </row>
    <row r="80" spans="1:14" ht="16.5" customHeight="1">
      <c r="A80" s="210" t="s">
        <v>291</v>
      </c>
      <c r="B80" s="198" t="s">
        <v>120</v>
      </c>
      <c r="C80" s="77" t="s">
        <v>57</v>
      </c>
      <c r="D80" s="76">
        <v>29700000</v>
      </c>
      <c r="E80" s="102"/>
      <c r="F80" s="254"/>
      <c r="G80" s="254"/>
      <c r="H80" s="254">
        <v>2022</v>
      </c>
      <c r="I80" s="255" t="s">
        <v>415</v>
      </c>
      <c r="J80" s="256" t="s">
        <v>416</v>
      </c>
      <c r="K80" s="256"/>
      <c r="L80" s="207"/>
      <c r="M80" s="207"/>
    </row>
    <row r="81" spans="1:13" ht="16.5" customHeight="1">
      <c r="A81" s="210" t="s">
        <v>291</v>
      </c>
      <c r="B81" s="198" t="s">
        <v>121</v>
      </c>
      <c r="C81" s="77" t="s">
        <v>64</v>
      </c>
      <c r="D81" s="76">
        <v>22600000</v>
      </c>
      <c r="E81" s="102"/>
      <c r="F81" s="254"/>
      <c r="G81" s="254"/>
      <c r="H81" s="254">
        <v>2022</v>
      </c>
      <c r="I81" s="255" t="s">
        <v>415</v>
      </c>
      <c r="J81" s="256" t="s">
        <v>416</v>
      </c>
      <c r="K81" s="256"/>
      <c r="L81" s="207"/>
      <c r="M81" s="207"/>
    </row>
    <row r="82" spans="1:13" ht="16.5" customHeight="1">
      <c r="A82" s="210" t="s">
        <v>291</v>
      </c>
      <c r="B82" s="198" t="s">
        <v>122</v>
      </c>
      <c r="C82" s="77" t="s">
        <v>64</v>
      </c>
      <c r="D82" s="76">
        <v>13500000</v>
      </c>
      <c r="E82" s="102"/>
      <c r="F82" s="254"/>
      <c r="G82" s="254"/>
      <c r="H82" s="254">
        <v>2022</v>
      </c>
      <c r="I82" s="255" t="s">
        <v>415</v>
      </c>
      <c r="J82" s="256" t="s">
        <v>416</v>
      </c>
      <c r="K82" s="256"/>
      <c r="L82" s="207"/>
      <c r="M82" s="207"/>
    </row>
    <row r="83" spans="1:13" ht="16.5" customHeight="1">
      <c r="A83" s="210" t="s">
        <v>291</v>
      </c>
      <c r="B83" s="198" t="s">
        <v>123</v>
      </c>
      <c r="C83" s="77" t="s">
        <v>64</v>
      </c>
      <c r="D83" s="76">
        <v>13500000</v>
      </c>
      <c r="E83" s="102"/>
      <c r="F83" s="254"/>
      <c r="G83" s="254"/>
      <c r="H83" s="254">
        <v>2022</v>
      </c>
      <c r="I83" s="255" t="s">
        <v>415</v>
      </c>
      <c r="J83" s="256" t="s">
        <v>416</v>
      </c>
      <c r="K83" s="256"/>
      <c r="L83" s="207"/>
      <c r="M83" s="207"/>
    </row>
    <row r="84" spans="1:13" s="264" customFormat="1" ht="16.5" customHeight="1">
      <c r="A84" s="257" t="s">
        <v>291</v>
      </c>
      <c r="B84" s="258" t="s">
        <v>124</v>
      </c>
      <c r="C84" s="259" t="s">
        <v>64</v>
      </c>
      <c r="D84" s="267">
        <v>10700000</v>
      </c>
      <c r="E84" s="260"/>
      <c r="F84" s="261"/>
      <c r="G84" s="261"/>
      <c r="H84" s="261">
        <v>2022</v>
      </c>
      <c r="I84" s="262" t="s">
        <v>415</v>
      </c>
      <c r="J84" s="256" t="s">
        <v>416</v>
      </c>
      <c r="K84" s="263"/>
    </row>
    <row r="85" spans="1:13" s="226" customFormat="1" ht="16.5" customHeight="1">
      <c r="A85" s="268" t="s">
        <v>291</v>
      </c>
      <c r="B85" s="269" t="s">
        <v>272</v>
      </c>
      <c r="C85" s="270" t="s">
        <v>64</v>
      </c>
      <c r="D85" s="314">
        <v>1068412.7866112276</v>
      </c>
      <c r="E85" s="271"/>
      <c r="F85" s="254"/>
      <c r="G85" s="254"/>
      <c r="H85" s="120">
        <v>2022</v>
      </c>
      <c r="I85" s="255" t="s">
        <v>415</v>
      </c>
      <c r="J85" s="256" t="s">
        <v>416</v>
      </c>
      <c r="K85" s="256"/>
    </row>
    <row r="86" spans="1:13" ht="16.5" customHeight="1">
      <c r="A86" s="272" t="s">
        <v>291</v>
      </c>
      <c r="B86" s="269" t="s">
        <v>272</v>
      </c>
      <c r="C86" s="199" t="s">
        <v>88</v>
      </c>
      <c r="D86" s="314">
        <v>667757.99163201719</v>
      </c>
      <c r="E86" s="266"/>
      <c r="F86" s="121"/>
      <c r="G86" s="121"/>
      <c r="H86" s="121">
        <v>2022</v>
      </c>
      <c r="I86" s="255" t="s">
        <v>415</v>
      </c>
      <c r="J86" s="256" t="s">
        <v>416</v>
      </c>
      <c r="K86" s="256"/>
      <c r="L86" s="207"/>
      <c r="M86" s="207"/>
    </row>
    <row r="87" spans="1:13" ht="16.5" customHeight="1">
      <c r="A87" s="272" t="s">
        <v>291</v>
      </c>
      <c r="B87" s="269" t="s">
        <v>272</v>
      </c>
      <c r="C87" s="199" t="s">
        <v>78</v>
      </c>
      <c r="D87" s="314">
        <v>1535843.3807536399</v>
      </c>
      <c r="E87" s="266"/>
      <c r="F87" s="121"/>
      <c r="G87" s="121"/>
      <c r="H87" s="121">
        <v>2022</v>
      </c>
      <c r="I87" s="255" t="s">
        <v>415</v>
      </c>
      <c r="J87" s="256" t="s">
        <v>416</v>
      </c>
      <c r="K87" s="256"/>
      <c r="L87" s="207"/>
      <c r="M87" s="207"/>
    </row>
    <row r="88" spans="1:13" ht="16.5" customHeight="1">
      <c r="A88" s="272" t="s">
        <v>291</v>
      </c>
      <c r="B88" s="269" t="s">
        <v>272</v>
      </c>
      <c r="C88" s="199" t="s">
        <v>57</v>
      </c>
      <c r="D88" s="314">
        <v>1936498.1757328499</v>
      </c>
      <c r="E88" s="266"/>
      <c r="F88" s="121"/>
      <c r="G88" s="121"/>
      <c r="H88" s="121">
        <v>2022</v>
      </c>
      <c r="I88" s="255" t="s">
        <v>415</v>
      </c>
      <c r="J88" s="256" t="s">
        <v>416</v>
      </c>
      <c r="K88" s="256"/>
      <c r="L88" s="207"/>
      <c r="M88" s="207"/>
    </row>
    <row r="89" spans="1:13" ht="16.5" customHeight="1">
      <c r="A89" s="272" t="s">
        <v>291</v>
      </c>
      <c r="B89" s="269" t="s">
        <v>272</v>
      </c>
      <c r="C89" s="199" t="s">
        <v>54</v>
      </c>
      <c r="D89" s="314">
        <v>734533.79079521901</v>
      </c>
      <c r="E89" s="266"/>
      <c r="F89" s="121"/>
      <c r="G89" s="121"/>
      <c r="H89" s="121">
        <v>2022</v>
      </c>
      <c r="I89" s="255" t="s">
        <v>415</v>
      </c>
      <c r="J89" s="256" t="s">
        <v>416</v>
      </c>
      <c r="K89" s="256"/>
      <c r="L89" s="207"/>
      <c r="M89" s="207"/>
    </row>
    <row r="90" spans="1:13" ht="16.5" customHeight="1">
      <c r="A90" s="272" t="s">
        <v>291</v>
      </c>
      <c r="B90" s="269" t="s">
        <v>272</v>
      </c>
      <c r="C90" s="199" t="s">
        <v>82</v>
      </c>
      <c r="D90" s="314">
        <v>489689.19386347942</v>
      </c>
      <c r="E90" s="266"/>
      <c r="F90" s="121"/>
      <c r="G90" s="121"/>
      <c r="H90" s="121">
        <v>2022</v>
      </c>
      <c r="I90" s="255" t="s">
        <v>415</v>
      </c>
      <c r="J90" s="256" t="s">
        <v>416</v>
      </c>
      <c r="K90" s="256"/>
      <c r="L90" s="207"/>
      <c r="M90" s="207"/>
    </row>
    <row r="91" spans="1:13" s="264" customFormat="1" ht="16.5" customHeight="1">
      <c r="A91" s="257" t="s">
        <v>291</v>
      </c>
      <c r="B91" s="269" t="s">
        <v>272</v>
      </c>
      <c r="C91" s="259" t="s">
        <v>126</v>
      </c>
      <c r="D91" s="267">
        <v>267264.68061156757</v>
      </c>
      <c r="E91" s="273"/>
      <c r="F91" s="274"/>
      <c r="G91" s="274"/>
      <c r="H91" s="261">
        <v>2022</v>
      </c>
      <c r="I91" s="275" t="s">
        <v>415</v>
      </c>
      <c r="J91" s="256" t="s">
        <v>416</v>
      </c>
      <c r="K91" s="276"/>
    </row>
    <row r="92" spans="1:13" ht="16.5" customHeight="1">
      <c r="A92" s="265" t="s">
        <v>291</v>
      </c>
      <c r="B92" s="200" t="s">
        <v>127</v>
      </c>
      <c r="C92" s="78" t="s">
        <v>57</v>
      </c>
      <c r="D92" s="79">
        <v>11000000</v>
      </c>
      <c r="E92" s="103"/>
      <c r="F92" s="122"/>
      <c r="G92" s="122"/>
      <c r="H92" s="122">
        <v>2022</v>
      </c>
      <c r="I92" s="79" t="s">
        <v>415</v>
      </c>
      <c r="J92" s="256" t="s">
        <v>416</v>
      </c>
      <c r="K92" s="123"/>
      <c r="L92" s="207"/>
      <c r="M92" s="207"/>
    </row>
    <row r="93" spans="1:13" ht="16.5" customHeight="1">
      <c r="A93" s="265" t="s">
        <v>291</v>
      </c>
      <c r="B93" s="200" t="s">
        <v>128</v>
      </c>
      <c r="C93" s="78" t="s">
        <v>57</v>
      </c>
      <c r="D93" s="79">
        <v>6700000</v>
      </c>
      <c r="E93" s="103"/>
      <c r="F93" s="122"/>
      <c r="G93" s="122"/>
      <c r="H93" s="122">
        <v>2022</v>
      </c>
      <c r="I93" s="79" t="s">
        <v>415</v>
      </c>
      <c r="J93" s="256" t="s">
        <v>416</v>
      </c>
      <c r="K93" s="123"/>
      <c r="L93" s="207"/>
      <c r="M93" s="207"/>
    </row>
    <row r="94" spans="1:13" ht="16.5" customHeight="1">
      <c r="A94" s="265" t="s">
        <v>291</v>
      </c>
      <c r="B94" s="200" t="s">
        <v>129</v>
      </c>
      <c r="C94" s="78" t="s">
        <v>417</v>
      </c>
      <c r="D94" s="79">
        <v>9700000</v>
      </c>
      <c r="E94" s="103"/>
      <c r="F94" s="122"/>
      <c r="G94" s="122"/>
      <c r="H94" s="122">
        <v>2022</v>
      </c>
      <c r="I94" s="79" t="s">
        <v>415</v>
      </c>
      <c r="J94" s="256" t="s">
        <v>416</v>
      </c>
      <c r="K94" s="123"/>
      <c r="L94" s="207"/>
      <c r="M94" s="207"/>
    </row>
    <row r="95" spans="1:13" ht="16.5" customHeight="1">
      <c r="A95" s="265" t="s">
        <v>291</v>
      </c>
      <c r="B95" s="200" t="s">
        <v>130</v>
      </c>
      <c r="C95" s="78" t="s">
        <v>57</v>
      </c>
      <c r="D95" s="79">
        <v>9000000</v>
      </c>
      <c r="E95" s="103"/>
      <c r="F95" s="122"/>
      <c r="G95" s="122"/>
      <c r="H95" s="122">
        <v>2022</v>
      </c>
      <c r="I95" s="79" t="s">
        <v>415</v>
      </c>
      <c r="J95" s="256" t="s">
        <v>416</v>
      </c>
      <c r="K95" s="123"/>
      <c r="L95" s="207"/>
      <c r="M95" s="207"/>
    </row>
    <row r="96" spans="1:13" ht="16.5" customHeight="1">
      <c r="A96" s="265" t="s">
        <v>291</v>
      </c>
      <c r="B96" s="200" t="s">
        <v>131</v>
      </c>
      <c r="C96" s="78" t="s">
        <v>57</v>
      </c>
      <c r="D96" s="79">
        <v>7700000</v>
      </c>
      <c r="E96" s="103"/>
      <c r="F96" s="122"/>
      <c r="G96" s="122"/>
      <c r="H96" s="122">
        <v>2022</v>
      </c>
      <c r="I96" s="79" t="s">
        <v>415</v>
      </c>
      <c r="J96" s="256" t="s">
        <v>416</v>
      </c>
      <c r="K96" s="123"/>
      <c r="L96" s="207"/>
      <c r="M96" s="207"/>
    </row>
    <row r="97" spans="1:13" ht="16.5" customHeight="1">
      <c r="A97" s="265" t="s">
        <v>291</v>
      </c>
      <c r="B97" s="200" t="s">
        <v>132</v>
      </c>
      <c r="C97" s="78" t="s">
        <v>72</v>
      </c>
      <c r="D97" s="79">
        <v>10000000</v>
      </c>
      <c r="E97" s="103"/>
      <c r="F97" s="122"/>
      <c r="G97" s="122"/>
      <c r="H97" s="122">
        <v>2022</v>
      </c>
      <c r="I97" s="79" t="s">
        <v>415</v>
      </c>
      <c r="J97" s="256" t="s">
        <v>416</v>
      </c>
      <c r="K97" s="123"/>
      <c r="L97" s="207"/>
      <c r="M97" s="207"/>
    </row>
    <row r="98" spans="1:13" ht="16.5" customHeight="1">
      <c r="A98" s="265" t="s">
        <v>291</v>
      </c>
      <c r="B98" s="200" t="s">
        <v>133</v>
      </c>
      <c r="C98" s="78" t="s">
        <v>64</v>
      </c>
      <c r="D98" s="79">
        <v>6700000</v>
      </c>
      <c r="E98" s="103"/>
      <c r="F98" s="122"/>
      <c r="G98" s="122"/>
      <c r="H98" s="122">
        <v>2022</v>
      </c>
      <c r="I98" s="79" t="s">
        <v>415</v>
      </c>
      <c r="J98" s="256" t="s">
        <v>416</v>
      </c>
      <c r="K98" s="123"/>
      <c r="L98" s="207"/>
      <c r="M98" s="207"/>
    </row>
    <row r="99" spans="1:13" ht="16.5" customHeight="1">
      <c r="A99" s="265" t="s">
        <v>291</v>
      </c>
      <c r="B99" s="200" t="s">
        <v>134</v>
      </c>
      <c r="C99" s="78" t="s">
        <v>418</v>
      </c>
      <c r="D99" s="79">
        <v>9600000</v>
      </c>
      <c r="E99" s="103"/>
      <c r="F99" s="122"/>
      <c r="G99" s="122"/>
      <c r="H99" s="122">
        <v>2022</v>
      </c>
      <c r="I99" s="79" t="s">
        <v>415</v>
      </c>
      <c r="J99" s="256" t="s">
        <v>416</v>
      </c>
      <c r="K99" s="123"/>
      <c r="L99" s="207"/>
      <c r="M99" s="207"/>
    </row>
    <row r="100" spans="1:13">
      <c r="A100" s="265"/>
      <c r="E100" s="169"/>
      <c r="F100" s="169"/>
    </row>
    <row r="102" spans="1:13">
      <c r="E102" s="251"/>
      <c r="F102" s="251"/>
    </row>
    <row r="103" spans="1:13">
      <c r="E103" s="251"/>
      <c r="F103" s="251"/>
    </row>
  </sheetData>
  <sheetProtection algorithmName="SHA-512" hashValue="XhnD7YbKarRpdlscVdIJRPTXWf1orl/a2wp9LMinXBQZlairW6pzEOXzjE11cr7cHMnl/04xtpIUTAoxLKmVJg==" saltValue="hYp3MiYhZjr0JHjK0ko2Xg==" spinCount="100000" sheet="1" objects="1" scenarios="1"/>
  <mergeCells count="1">
    <mergeCell ref="G4:H4"/>
  </mergeCells>
  <phoneticPr fontId="6" type="noConversion"/>
  <hyperlinks>
    <hyperlink ref="L61" r:id="rId1" display="http://static.cninfo.com.cn/finalpage/2024-04-27/1219861318.PDF" xr:uid="{846075FB-DEA4-4F62-819D-1678CFDD7BF5}"/>
    <hyperlink ref="M50" r:id="rId2" xr:uid="{6C62E2A5-1770-4CBE-B606-D755B5EE346D}"/>
  </hyperlinks>
  <pageMargins left="0.7" right="0.7" top="0.75" bottom="0.75" header="0.3" footer="0.3"/>
  <pageSetup orientation="portrait" horizontalDpi="1200" verticalDpi="1200"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22334-EC39-4375-8055-7EAB8A951EB2}">
  <sheetPr>
    <tabColor theme="0" tint="-0.499984740745262"/>
  </sheetPr>
  <dimension ref="A3:AA97"/>
  <sheetViews>
    <sheetView topLeftCell="A70" zoomScaleNormal="100" workbookViewId="0">
      <selection activeCell="A70" sqref="A70:XFD72"/>
    </sheetView>
  </sheetViews>
  <sheetFormatPr defaultRowHeight="12.75"/>
  <cols>
    <col min="1" max="1" width="28.7109375" customWidth="1"/>
    <col min="2" max="2" width="14.85546875" customWidth="1"/>
    <col min="3" max="3" width="15.140625" customWidth="1"/>
    <col min="4" max="4" width="17.28515625" customWidth="1"/>
    <col min="5" max="5" width="14" bestFit="1" customWidth="1"/>
    <col min="6" max="6" width="15.85546875" customWidth="1"/>
    <col min="7" max="7" width="12.7109375" customWidth="1"/>
    <col min="8" max="13" width="11.85546875" customWidth="1"/>
    <col min="14" max="15" width="11.7109375" customWidth="1"/>
    <col min="16" max="16" width="10.28515625" bestFit="1" customWidth="1"/>
    <col min="17" max="20" width="10.85546875" customWidth="1"/>
    <col min="21" max="21" width="9.140625" customWidth="1"/>
    <col min="23" max="23" width="11" customWidth="1"/>
    <col min="24" max="24" width="11.85546875" customWidth="1"/>
  </cols>
  <sheetData>
    <row r="3" spans="1:10">
      <c r="A3" s="2" t="s">
        <v>419</v>
      </c>
      <c r="B3" t="s">
        <v>420</v>
      </c>
      <c r="C3" s="117" t="s">
        <v>421</v>
      </c>
    </row>
    <row r="4" spans="1:10" ht="25.5">
      <c r="B4" s="386" t="s">
        <v>422</v>
      </c>
      <c r="C4" s="392"/>
      <c r="D4" s="387"/>
      <c r="E4" s="74"/>
      <c r="F4" s="74">
        <v>2020</v>
      </c>
      <c r="G4" s="74">
        <v>2021</v>
      </c>
      <c r="H4" s="74" t="s">
        <v>423</v>
      </c>
      <c r="I4" s="74">
        <v>2022</v>
      </c>
    </row>
    <row r="5" spans="1:10" ht="12.75" customHeight="1">
      <c r="B5" s="386" t="s">
        <v>424</v>
      </c>
      <c r="C5" s="392"/>
      <c r="D5" s="387"/>
      <c r="E5" s="74"/>
      <c r="F5" s="74"/>
      <c r="G5" s="74"/>
      <c r="H5" s="74" t="s">
        <v>425</v>
      </c>
      <c r="I5" s="74"/>
    </row>
    <row r="6" spans="1:10" ht="28.5" customHeight="1">
      <c r="B6" s="390" t="s">
        <v>426</v>
      </c>
      <c r="C6" s="390"/>
      <c r="D6" s="390"/>
      <c r="E6" s="147" t="s">
        <v>427</v>
      </c>
      <c r="F6" s="148">
        <v>50000</v>
      </c>
      <c r="G6" s="149">
        <v>59000</v>
      </c>
      <c r="I6" s="149">
        <v>58000</v>
      </c>
    </row>
    <row r="7" spans="1:10" s="47" customFormat="1" ht="28.5" customHeight="1">
      <c r="B7" s="390" t="s">
        <v>428</v>
      </c>
      <c r="C7" s="390"/>
      <c r="D7" s="390"/>
      <c r="E7" s="147" t="s">
        <v>100</v>
      </c>
      <c r="F7" s="150">
        <v>0.8</v>
      </c>
      <c r="G7" s="151">
        <v>0.94</v>
      </c>
      <c r="I7" s="151">
        <v>0.94</v>
      </c>
    </row>
    <row r="8" spans="1:10" s="47" customFormat="1" ht="28.5" customHeight="1">
      <c r="B8" s="390" t="s">
        <v>429</v>
      </c>
      <c r="C8" s="390"/>
      <c r="D8" s="390"/>
      <c r="E8" s="147" t="s">
        <v>430</v>
      </c>
      <c r="F8" s="152">
        <v>5100</v>
      </c>
      <c r="G8" s="153">
        <v>5567</v>
      </c>
      <c r="I8" s="153">
        <v>5100</v>
      </c>
      <c r="J8" s="32"/>
    </row>
    <row r="9" spans="1:10" ht="30" customHeight="1">
      <c r="B9" s="391" t="s">
        <v>431</v>
      </c>
      <c r="C9" s="391"/>
      <c r="D9" s="391"/>
      <c r="E9" s="391"/>
      <c r="F9" s="391"/>
      <c r="G9" s="391"/>
      <c r="I9" s="203"/>
    </row>
    <row r="10" spans="1:10" ht="17.25" customHeight="1">
      <c r="B10" s="389" t="s">
        <v>432</v>
      </c>
      <c r="C10" s="389"/>
      <c r="D10" s="389"/>
      <c r="E10" s="389"/>
      <c r="F10" s="389"/>
      <c r="G10" s="389"/>
      <c r="I10" s="204"/>
    </row>
    <row r="11" spans="1:10" s="47" customFormat="1" ht="17.25" customHeight="1">
      <c r="B11" s="390" t="s">
        <v>352</v>
      </c>
      <c r="C11" s="390"/>
      <c r="D11" s="390"/>
      <c r="E11" s="147" t="s">
        <v>100</v>
      </c>
      <c r="F11" s="150">
        <v>0.28999999999999998</v>
      </c>
      <c r="G11" s="154">
        <v>0.26</v>
      </c>
      <c r="H11" s="154">
        <f>G11*1/SUM($G$11:$G$15)</f>
        <v>0.26262626262626265</v>
      </c>
      <c r="I11" s="154">
        <v>0.26</v>
      </c>
    </row>
    <row r="12" spans="1:10" s="47" customFormat="1" ht="17.25" customHeight="1">
      <c r="B12" s="390" t="s">
        <v>433</v>
      </c>
      <c r="C12" s="390"/>
      <c r="D12" s="390"/>
      <c r="E12" s="147" t="s">
        <v>100</v>
      </c>
      <c r="F12" s="150">
        <v>0.24</v>
      </c>
      <c r="G12" s="154">
        <v>0.23</v>
      </c>
      <c r="H12" s="154">
        <f t="shared" ref="H12:H15" si="0">G12*1/SUM($G$11:$G$15)</f>
        <v>0.23232323232323235</v>
      </c>
      <c r="I12" s="154">
        <v>0.23</v>
      </c>
    </row>
    <row r="13" spans="1:10" s="47" customFormat="1" ht="17.25" customHeight="1">
      <c r="B13" s="390" t="s">
        <v>57</v>
      </c>
      <c r="C13" s="390"/>
      <c r="D13" s="390"/>
      <c r="E13" s="147" t="s">
        <v>100</v>
      </c>
      <c r="F13" s="150">
        <v>0.21</v>
      </c>
      <c r="G13" s="154">
        <v>0.28999999999999998</v>
      </c>
      <c r="H13" s="154">
        <f t="shared" si="0"/>
        <v>0.29292929292929293</v>
      </c>
      <c r="I13" s="154">
        <v>0.28999999999999998</v>
      </c>
    </row>
    <row r="14" spans="1:10" s="47" customFormat="1" ht="17.25" customHeight="1">
      <c r="B14" s="390" t="s">
        <v>434</v>
      </c>
      <c r="C14" s="390"/>
      <c r="D14" s="390"/>
      <c r="E14" s="155"/>
      <c r="F14" s="150">
        <v>0.11</v>
      </c>
      <c r="G14" s="154">
        <v>0.1</v>
      </c>
      <c r="H14" s="154">
        <f t="shared" si="0"/>
        <v>0.10101010101010102</v>
      </c>
      <c r="I14" s="154">
        <v>0.11</v>
      </c>
    </row>
    <row r="15" spans="1:10" s="47" customFormat="1" ht="17.25" customHeight="1">
      <c r="B15" s="390" t="s">
        <v>435</v>
      </c>
      <c r="C15" s="390"/>
      <c r="D15" s="390"/>
      <c r="E15" s="147" t="s">
        <v>100</v>
      </c>
      <c r="F15" s="150">
        <v>0.15</v>
      </c>
      <c r="G15" s="154">
        <v>0.11</v>
      </c>
      <c r="H15" s="154">
        <f t="shared" si="0"/>
        <v>0.11111111111111112</v>
      </c>
      <c r="I15" s="154">
        <v>0.11</v>
      </c>
    </row>
    <row r="16" spans="1:10" s="47" customFormat="1" ht="54.75" customHeight="1">
      <c r="B16" s="390" t="s">
        <v>436</v>
      </c>
      <c r="C16" s="390"/>
      <c r="D16" s="390"/>
      <c r="E16" s="147" t="s">
        <v>100</v>
      </c>
      <c r="F16" s="150">
        <v>0.28999999999999998</v>
      </c>
      <c r="G16" s="151">
        <v>0.26</v>
      </c>
      <c r="I16" s="151">
        <v>0.23</v>
      </c>
    </row>
    <row r="17" spans="1:9" s="47" customFormat="1" ht="53.25" customHeight="1">
      <c r="B17" s="390" t="s">
        <v>437</v>
      </c>
      <c r="C17" s="390"/>
      <c r="D17" s="390"/>
      <c r="E17" s="147" t="s">
        <v>100</v>
      </c>
      <c r="F17" s="150">
        <v>0.43</v>
      </c>
      <c r="G17" s="151">
        <v>0.36</v>
      </c>
      <c r="I17" s="151">
        <v>0.44</v>
      </c>
    </row>
    <row r="18" spans="1:9" s="47" customFormat="1" ht="53.25" customHeight="1">
      <c r="B18" s="390" t="s">
        <v>438</v>
      </c>
      <c r="C18" s="390"/>
      <c r="D18" s="390"/>
      <c r="E18" s="147" t="s">
        <v>100</v>
      </c>
      <c r="F18" s="150">
        <v>0.55000000000000004</v>
      </c>
      <c r="G18" s="151">
        <v>0.54</v>
      </c>
      <c r="I18" s="151">
        <v>0.54</v>
      </c>
    </row>
    <row r="19" spans="1:9" s="47" customFormat="1" ht="28.5" customHeight="1">
      <c r="B19" s="390" t="s">
        <v>439</v>
      </c>
      <c r="C19" s="390"/>
      <c r="D19" s="390"/>
      <c r="E19" s="147" t="s">
        <v>440</v>
      </c>
      <c r="F19" s="156">
        <v>14</v>
      </c>
      <c r="G19" s="157">
        <v>15</v>
      </c>
      <c r="I19" s="157">
        <v>15</v>
      </c>
    </row>
    <row r="20" spans="1:9" s="47" customFormat="1" ht="28.5" customHeight="1">
      <c r="B20" s="390" t="s">
        <v>441</v>
      </c>
      <c r="C20" s="390"/>
      <c r="D20" s="390"/>
      <c r="E20" s="147" t="s">
        <v>440</v>
      </c>
      <c r="F20" s="156">
        <v>14</v>
      </c>
      <c r="G20" s="157">
        <v>15</v>
      </c>
      <c r="I20" s="157">
        <v>15</v>
      </c>
    </row>
    <row r="23" spans="1:9">
      <c r="A23" s="2" t="s">
        <v>442</v>
      </c>
      <c r="B23" t="s">
        <v>443</v>
      </c>
      <c r="C23" s="117" t="s">
        <v>444</v>
      </c>
    </row>
    <row r="24" spans="1:9">
      <c r="A24" s="2"/>
      <c r="B24" s="2" t="s">
        <v>90</v>
      </c>
    </row>
    <row r="25" spans="1:9" ht="33" customHeight="1">
      <c r="A25" s="277"/>
      <c r="B25" s="388" t="s">
        <v>445</v>
      </c>
      <c r="C25" s="388"/>
      <c r="D25" s="107">
        <v>49.168999999999997</v>
      </c>
    </row>
    <row r="26" spans="1:9" ht="15">
      <c r="A26" s="277"/>
    </row>
    <row r="27" spans="1:9" ht="25.5">
      <c r="A27" s="277"/>
      <c r="B27" s="399"/>
      <c r="C27" s="399"/>
      <c r="D27" s="74" t="s">
        <v>446</v>
      </c>
      <c r="E27" s="74" t="s">
        <v>447</v>
      </c>
    </row>
    <row r="28" spans="1:9" ht="15" customHeight="1">
      <c r="A28" s="277"/>
      <c r="B28" s="400" t="s">
        <v>417</v>
      </c>
      <c r="C28" s="400"/>
      <c r="D28" s="76">
        <v>25.05</v>
      </c>
      <c r="E28" s="75">
        <v>0.50900000000000001</v>
      </c>
    </row>
    <row r="29" spans="1:9" ht="15" customHeight="1">
      <c r="A29" s="277"/>
      <c r="B29" s="400" t="s">
        <v>448</v>
      </c>
      <c r="C29" s="400"/>
      <c r="D29" s="76">
        <v>30.09</v>
      </c>
      <c r="E29" s="75">
        <v>0.95599999999999996</v>
      </c>
    </row>
    <row r="30" spans="1:9" ht="15" customHeight="1">
      <c r="A30" s="277"/>
      <c r="B30" s="400" t="s">
        <v>352</v>
      </c>
      <c r="C30" s="400"/>
      <c r="D30" s="76">
        <v>5.72</v>
      </c>
      <c r="E30" s="75">
        <v>1.0589999999999999</v>
      </c>
    </row>
    <row r="32" spans="1:9">
      <c r="B32" s="388" t="s">
        <v>449</v>
      </c>
      <c r="C32" s="388"/>
      <c r="D32" s="108">
        <f>D25/SUMPRODUCT(D28:D30,E28:E30)</f>
        <v>1.0335273680123815</v>
      </c>
      <c r="F32" s="16" t="s">
        <v>450</v>
      </c>
    </row>
    <row r="35" spans="1:27" s="131" customFormat="1">
      <c r="A35" s="278" t="s">
        <v>451</v>
      </c>
      <c r="B35" s="279" t="s">
        <v>452</v>
      </c>
      <c r="C35" s="280" t="s">
        <v>453</v>
      </c>
      <c r="D35" s="280"/>
      <c r="E35" s="280"/>
      <c r="F35" s="280"/>
      <c r="G35" s="280"/>
      <c r="H35" s="279" t="s">
        <v>454</v>
      </c>
      <c r="I35" s="279" t="s">
        <v>453</v>
      </c>
      <c r="J35" s="279"/>
      <c r="K35" s="279"/>
      <c r="L35" s="279"/>
      <c r="M35" s="279"/>
      <c r="N35" s="279" t="s">
        <v>455</v>
      </c>
      <c r="O35" s="279"/>
      <c r="P35" s="279"/>
      <c r="Q35" s="279" t="s">
        <v>456</v>
      </c>
      <c r="R35" s="279" t="s">
        <v>457</v>
      </c>
      <c r="S35" s="279"/>
      <c r="T35" s="279"/>
      <c r="U35" s="279" t="s">
        <v>458</v>
      </c>
      <c r="V35" s="281" t="s">
        <v>459</v>
      </c>
      <c r="W35" s="282"/>
      <c r="X35" s="282"/>
      <c r="Y35" s="205"/>
      <c r="Z35" s="205"/>
      <c r="AA35" s="206"/>
    </row>
    <row r="36" spans="1:27">
      <c r="B36" s="16" t="s">
        <v>460</v>
      </c>
      <c r="H36" s="16" t="s">
        <v>461</v>
      </c>
      <c r="N36" s="283"/>
      <c r="Q36" s="16" t="s">
        <v>461</v>
      </c>
      <c r="U36" t="s">
        <v>462</v>
      </c>
    </row>
    <row r="37" spans="1:27" ht="38.25" customHeight="1">
      <c r="B37" s="74" t="s">
        <v>463</v>
      </c>
      <c r="C37" s="74" t="s">
        <v>464</v>
      </c>
      <c r="D37" s="74" t="s">
        <v>465</v>
      </c>
      <c r="E37" s="74" t="s">
        <v>466</v>
      </c>
      <c r="F37" s="74" t="s">
        <v>467</v>
      </c>
      <c r="H37" s="74" t="s">
        <v>463</v>
      </c>
      <c r="I37" s="74" t="s">
        <v>468</v>
      </c>
      <c r="J37" s="74" t="s">
        <v>469</v>
      </c>
      <c r="K37" s="74" t="s">
        <v>470</v>
      </c>
      <c r="L37" s="74" t="s">
        <v>471</v>
      </c>
      <c r="N37" s="111" t="s">
        <v>472</v>
      </c>
      <c r="O37" s="111" t="s">
        <v>466</v>
      </c>
      <c r="Q37" s="386" t="s">
        <v>473</v>
      </c>
      <c r="R37" s="387"/>
      <c r="S37" s="111" t="s">
        <v>466</v>
      </c>
      <c r="U37" s="386"/>
      <c r="V37" s="387"/>
      <c r="W37" s="111" t="s">
        <v>474</v>
      </c>
      <c r="X37" s="111" t="s">
        <v>475</v>
      </c>
    </row>
    <row r="38" spans="1:27" ht="15" customHeight="1">
      <c r="A38" s="277"/>
      <c r="B38" s="77" t="s">
        <v>53</v>
      </c>
      <c r="C38" s="132">
        <v>33545</v>
      </c>
      <c r="D38" s="132">
        <v>42196</v>
      </c>
      <c r="E38" s="132" t="s">
        <v>476</v>
      </c>
      <c r="F38" s="132" t="s">
        <v>476</v>
      </c>
      <c r="H38" s="77" t="s">
        <v>53</v>
      </c>
      <c r="I38" s="109">
        <v>32598</v>
      </c>
      <c r="J38" s="109"/>
      <c r="K38" s="109"/>
      <c r="L38" s="109">
        <v>9598</v>
      </c>
      <c r="N38" s="77" t="s">
        <v>53</v>
      </c>
      <c r="O38" s="109"/>
      <c r="Q38" s="401" t="s">
        <v>57</v>
      </c>
      <c r="R38" s="402"/>
      <c r="S38" s="109">
        <v>32</v>
      </c>
      <c r="U38" s="401" t="s">
        <v>477</v>
      </c>
      <c r="V38" s="402"/>
      <c r="W38" s="109">
        <v>8400000</v>
      </c>
      <c r="X38" s="333">
        <v>0.92200000000000004</v>
      </c>
    </row>
    <row r="39" spans="1:27" ht="15" customHeight="1">
      <c r="A39" s="277"/>
      <c r="B39" s="77" t="s">
        <v>90</v>
      </c>
      <c r="C39" s="132" t="s">
        <v>476</v>
      </c>
      <c r="D39" s="132">
        <v>92600</v>
      </c>
      <c r="E39" s="132">
        <v>8500</v>
      </c>
      <c r="F39" s="132">
        <v>30400</v>
      </c>
      <c r="H39" s="77" t="s">
        <v>90</v>
      </c>
      <c r="I39" s="109"/>
      <c r="J39" s="109">
        <v>92600</v>
      </c>
      <c r="K39" s="109"/>
      <c r="L39" s="109">
        <v>10660</v>
      </c>
      <c r="N39" s="77" t="s">
        <v>90</v>
      </c>
      <c r="O39" s="109">
        <v>45000</v>
      </c>
      <c r="Q39" s="401" t="s">
        <v>64</v>
      </c>
      <c r="R39" s="402"/>
      <c r="S39" s="109">
        <v>7</v>
      </c>
      <c r="U39" s="401" t="s">
        <v>90</v>
      </c>
      <c r="V39" s="402"/>
      <c r="W39" s="109">
        <v>7425</v>
      </c>
      <c r="X39" s="333">
        <v>0.90800000000000003</v>
      </c>
    </row>
    <row r="40" spans="1:27" ht="15" customHeight="1">
      <c r="A40" s="277"/>
      <c r="B40" s="77" t="s">
        <v>71</v>
      </c>
      <c r="C40" s="132" t="s">
        <v>476</v>
      </c>
      <c r="D40" s="132" t="s">
        <v>476</v>
      </c>
      <c r="E40" s="132">
        <v>8400000</v>
      </c>
      <c r="F40" s="132">
        <v>5400000</v>
      </c>
      <c r="H40" s="77" t="s">
        <v>71</v>
      </c>
      <c r="I40" s="109"/>
      <c r="J40" s="109"/>
      <c r="K40" s="109"/>
      <c r="L40" s="109"/>
      <c r="N40" s="77" t="s">
        <v>71</v>
      </c>
      <c r="O40" s="109">
        <v>44900000</v>
      </c>
    </row>
    <row r="41" spans="1:27">
      <c r="C41" s="32"/>
      <c r="D41" s="32"/>
      <c r="E41" s="32"/>
    </row>
    <row r="42" spans="1:27">
      <c r="S42" s="113"/>
    </row>
    <row r="43" spans="1:27">
      <c r="A43" s="2" t="s">
        <v>61</v>
      </c>
      <c r="B43" s="284" t="s">
        <v>478</v>
      </c>
      <c r="C43" s="285" t="s">
        <v>479</v>
      </c>
    </row>
    <row r="44" spans="1:27" ht="25.5">
      <c r="B44" s="74"/>
      <c r="C44" s="74" t="s">
        <v>480</v>
      </c>
      <c r="D44" s="74" t="s">
        <v>475</v>
      </c>
      <c r="E44" s="74" t="s">
        <v>481</v>
      </c>
      <c r="F44" s="74" t="s">
        <v>482</v>
      </c>
      <c r="G44" s="74" t="s">
        <v>483</v>
      </c>
    </row>
    <row r="45" spans="1:27" ht="15" customHeight="1">
      <c r="A45" s="277"/>
      <c r="B45" s="77" t="s">
        <v>53</v>
      </c>
      <c r="C45" s="109">
        <v>155000</v>
      </c>
      <c r="D45" s="334">
        <v>0.79</v>
      </c>
      <c r="E45" s="334">
        <f>13/14</f>
        <v>0.9285714285714286</v>
      </c>
      <c r="F45" s="335">
        <f>1/14</f>
        <v>7.1428571428571425E-2</v>
      </c>
      <c r="G45" s="335" t="s">
        <v>476</v>
      </c>
    </row>
    <row r="46" spans="1:27" ht="15" customHeight="1">
      <c r="A46" s="277"/>
      <c r="B46" s="77" t="s">
        <v>90</v>
      </c>
      <c r="C46" s="109">
        <v>471000</v>
      </c>
      <c r="D46" s="334">
        <v>0.84</v>
      </c>
      <c r="E46" s="334">
        <v>1</v>
      </c>
      <c r="F46" s="335" t="s">
        <v>476</v>
      </c>
      <c r="G46" s="335" t="s">
        <v>476</v>
      </c>
    </row>
    <row r="47" spans="1:27" ht="15" customHeight="1">
      <c r="A47" s="277"/>
      <c r="B47" s="77" t="s">
        <v>71</v>
      </c>
      <c r="C47" s="109">
        <v>45000000</v>
      </c>
      <c r="D47" s="334">
        <v>0.83</v>
      </c>
      <c r="E47" s="334">
        <f>166/186</f>
        <v>0.89247311827956988</v>
      </c>
      <c r="F47" s="335" t="s">
        <v>476</v>
      </c>
      <c r="G47" s="335">
        <f>20/186</f>
        <v>0.10752688172043011</v>
      </c>
      <c r="I47" s="32"/>
    </row>
    <row r="49" spans="1:13">
      <c r="K49" s="118"/>
      <c r="L49" s="118"/>
      <c r="M49" s="118"/>
    </row>
    <row r="50" spans="1:13">
      <c r="A50" s="2" t="s">
        <v>65</v>
      </c>
      <c r="B50" s="284" t="s">
        <v>484</v>
      </c>
      <c r="C50" s="286" t="s">
        <v>485</v>
      </c>
    </row>
    <row r="51" spans="1:13" ht="25.5">
      <c r="B51" s="6"/>
      <c r="C51" s="74" t="s">
        <v>486</v>
      </c>
      <c r="D51" s="74" t="s">
        <v>487</v>
      </c>
      <c r="E51" s="74" t="s">
        <v>488</v>
      </c>
      <c r="F51" s="111" t="s">
        <v>489</v>
      </c>
    </row>
    <row r="52" spans="1:13" ht="15">
      <c r="A52" s="277"/>
      <c r="B52" s="77" t="s">
        <v>53</v>
      </c>
      <c r="C52" s="109">
        <f>205513+233738</f>
        <v>439251</v>
      </c>
      <c r="D52" s="287">
        <v>585668</v>
      </c>
      <c r="E52" s="287">
        <v>989861.40845070418</v>
      </c>
      <c r="F52" s="287">
        <v>1864145.7786265616</v>
      </c>
      <c r="G52" s="288"/>
    </row>
    <row r="53" spans="1:13" ht="15">
      <c r="A53" s="277"/>
      <c r="B53" s="77" t="s">
        <v>90</v>
      </c>
      <c r="C53" s="109">
        <v>40000</v>
      </c>
      <c r="D53" s="287">
        <v>61538.461538461539</v>
      </c>
      <c r="E53" s="287">
        <v>82051.282051282062</v>
      </c>
      <c r="F53" s="287">
        <v>707338.63837312115</v>
      </c>
    </row>
    <row r="55" spans="1:13">
      <c r="A55" s="2" t="s">
        <v>92</v>
      </c>
      <c r="B55" t="s">
        <v>490</v>
      </c>
      <c r="C55" s="117" t="s">
        <v>491</v>
      </c>
      <c r="E55" s="288"/>
    </row>
    <row r="56" spans="1:13" ht="25.5">
      <c r="B56" s="6"/>
      <c r="C56" s="74" t="s">
        <v>486</v>
      </c>
      <c r="D56" s="74" t="s">
        <v>487</v>
      </c>
      <c r="E56" s="74" t="s">
        <v>488</v>
      </c>
      <c r="F56" s="111" t="s">
        <v>489</v>
      </c>
    </row>
    <row r="57" spans="1:13" ht="15">
      <c r="A57" s="277"/>
      <c r="B57" s="77" t="s">
        <v>90</v>
      </c>
      <c r="C57" s="109">
        <v>481000</v>
      </c>
      <c r="D57" s="287">
        <v>740000</v>
      </c>
      <c r="E57" s="287">
        <v>986666.66666666663</v>
      </c>
      <c r="F57" s="287">
        <v>8505747.1264367811</v>
      </c>
    </row>
    <row r="58" spans="1:13" s="207" customFormat="1" ht="15">
      <c r="A58" s="289"/>
      <c r="B58" s="72"/>
      <c r="C58" s="290"/>
      <c r="D58" s="291"/>
      <c r="E58" s="291"/>
      <c r="F58" s="292"/>
    </row>
    <row r="60" spans="1:13">
      <c r="A60" s="2" t="s">
        <v>63</v>
      </c>
      <c r="B60" s="284" t="s">
        <v>492</v>
      </c>
      <c r="C60" s="117" t="s">
        <v>493</v>
      </c>
    </row>
    <row r="61" spans="1:13" ht="25.5">
      <c r="B61" s="6"/>
      <c r="C61" s="74" t="s">
        <v>486</v>
      </c>
      <c r="D61" s="74" t="s">
        <v>487</v>
      </c>
      <c r="E61" s="74" t="s">
        <v>488</v>
      </c>
      <c r="F61" s="111" t="s">
        <v>489</v>
      </c>
    </row>
    <row r="62" spans="1:13" ht="15">
      <c r="A62" s="277"/>
      <c r="B62" s="77" t="s">
        <v>53</v>
      </c>
      <c r="C62" s="109">
        <v>455040</v>
      </c>
      <c r="D62" s="287">
        <v>606720</v>
      </c>
      <c r="E62" s="287">
        <v>1025442.2535211268</v>
      </c>
      <c r="F62" s="287">
        <v>1931153.0198137981</v>
      </c>
      <c r="G62" s="193"/>
    </row>
    <row r="63" spans="1:13" ht="15">
      <c r="A63" s="277"/>
      <c r="B63" s="77" t="s">
        <v>90</v>
      </c>
      <c r="C63" s="109">
        <v>474000</v>
      </c>
      <c r="D63" s="287">
        <v>729230.76923076925</v>
      </c>
      <c r="E63" s="287">
        <v>972307.69230769237</v>
      </c>
      <c r="F63" s="287">
        <v>8381962.8647214863</v>
      </c>
    </row>
    <row r="64" spans="1:13">
      <c r="C64" s="32"/>
    </row>
    <row r="65" spans="1:6">
      <c r="A65" s="2" t="s">
        <v>494</v>
      </c>
      <c r="B65" t="s">
        <v>495</v>
      </c>
      <c r="C65" s="117" t="s">
        <v>496</v>
      </c>
      <c r="D65" s="117" t="s">
        <v>497</v>
      </c>
    </row>
    <row r="66" spans="1:6">
      <c r="B66" s="6" t="s">
        <v>498</v>
      </c>
      <c r="C66" s="74" t="s">
        <v>155</v>
      </c>
      <c r="D66" s="74" t="s">
        <v>330</v>
      </c>
      <c r="E66" s="74" t="s">
        <v>417</v>
      </c>
    </row>
    <row r="67" spans="1:6" ht="15">
      <c r="A67" s="277"/>
      <c r="B67" s="77" t="s">
        <v>53</v>
      </c>
      <c r="C67" s="109" t="s">
        <v>499</v>
      </c>
      <c r="D67" s="109"/>
      <c r="E67" s="109"/>
    </row>
    <row r="68" spans="1:6" ht="15">
      <c r="A68" s="277"/>
      <c r="B68" s="77" t="s">
        <v>90</v>
      </c>
      <c r="C68" s="109">
        <v>13990000</v>
      </c>
      <c r="D68" s="109">
        <v>3800000</v>
      </c>
      <c r="E68" s="109" t="s">
        <v>500</v>
      </c>
    </row>
    <row r="69" spans="1:6">
      <c r="C69" s="32"/>
    </row>
    <row r="70" spans="1:6">
      <c r="C70" s="32"/>
    </row>
    <row r="71" spans="1:6">
      <c r="A71" s="293" t="s">
        <v>501</v>
      </c>
      <c r="B71" t="s">
        <v>502</v>
      </c>
      <c r="C71" s="294" t="s">
        <v>503</v>
      </c>
    </row>
    <row r="72" spans="1:6">
      <c r="B72" s="74" t="s">
        <v>504</v>
      </c>
      <c r="C72" s="74" t="s">
        <v>147</v>
      </c>
      <c r="D72" s="74" t="s">
        <v>505</v>
      </c>
      <c r="E72" s="74" t="s">
        <v>283</v>
      </c>
      <c r="F72" s="74" t="s">
        <v>506</v>
      </c>
    </row>
    <row r="73" spans="1:6">
      <c r="B73" s="77">
        <v>1</v>
      </c>
      <c r="C73" s="77" t="s">
        <v>507</v>
      </c>
      <c r="D73" s="77" t="s">
        <v>467</v>
      </c>
      <c r="E73" s="77" t="s">
        <v>508</v>
      </c>
      <c r="F73" s="287">
        <v>2044000000</v>
      </c>
    </row>
    <row r="74" spans="1:6">
      <c r="B74" s="77"/>
      <c r="C74" s="77"/>
      <c r="D74" s="77" t="s">
        <v>509</v>
      </c>
      <c r="E74" s="77" t="s">
        <v>510</v>
      </c>
      <c r="F74" s="295">
        <v>1510000000</v>
      </c>
    </row>
    <row r="75" spans="1:6">
      <c r="B75" s="77"/>
      <c r="C75" s="77"/>
      <c r="D75" s="77" t="s">
        <v>511</v>
      </c>
      <c r="E75" s="77" t="s">
        <v>171</v>
      </c>
      <c r="F75" s="295">
        <v>560000000</v>
      </c>
    </row>
    <row r="76" spans="1:6">
      <c r="B76" s="77"/>
      <c r="C76" s="77"/>
      <c r="D76" s="77" t="s">
        <v>512</v>
      </c>
      <c r="E76" s="77" t="s">
        <v>191</v>
      </c>
      <c r="F76" s="295">
        <v>260000000</v>
      </c>
    </row>
    <row r="77" spans="1:6">
      <c r="B77" s="77">
        <v>2</v>
      </c>
      <c r="C77" s="77" t="s">
        <v>513</v>
      </c>
      <c r="D77" s="77" t="s">
        <v>513</v>
      </c>
      <c r="E77" s="77" t="s">
        <v>510</v>
      </c>
      <c r="F77" s="287">
        <v>1940000000</v>
      </c>
    </row>
    <row r="78" spans="1:6">
      <c r="B78" s="77"/>
      <c r="C78" s="77"/>
      <c r="D78" s="77" t="s">
        <v>514</v>
      </c>
      <c r="E78" s="77" t="s">
        <v>515</v>
      </c>
      <c r="F78" s="287">
        <v>139000000</v>
      </c>
    </row>
    <row r="79" spans="1:6">
      <c r="B79" s="77">
        <v>3</v>
      </c>
      <c r="C79" s="77" t="s">
        <v>73</v>
      </c>
      <c r="D79" s="77"/>
      <c r="E79" s="77" t="s">
        <v>508</v>
      </c>
      <c r="F79" s="287">
        <v>1670000000</v>
      </c>
    </row>
    <row r="80" spans="1:6">
      <c r="B80" s="77">
        <v>4</v>
      </c>
      <c r="C80" s="77" t="s">
        <v>74</v>
      </c>
      <c r="D80" s="77"/>
      <c r="E80" s="77" t="s">
        <v>417</v>
      </c>
      <c r="F80" s="287">
        <v>1183000000</v>
      </c>
    </row>
    <row r="81" spans="2:9">
      <c r="B81" s="77">
        <v>5</v>
      </c>
      <c r="C81" s="77" t="s">
        <v>516</v>
      </c>
      <c r="D81" s="77" t="s">
        <v>517</v>
      </c>
      <c r="E81" s="77" t="s">
        <v>510</v>
      </c>
      <c r="F81" s="287">
        <v>1071200000</v>
      </c>
      <c r="G81" t="s">
        <v>518</v>
      </c>
    </row>
    <row r="82" spans="2:9">
      <c r="B82" s="77">
        <v>6</v>
      </c>
      <c r="C82" s="77" t="s">
        <v>519</v>
      </c>
      <c r="D82" s="77"/>
      <c r="E82" s="77" t="s">
        <v>520</v>
      </c>
      <c r="F82" s="287">
        <v>981000000</v>
      </c>
    </row>
    <row r="83" spans="2:9">
      <c r="B83" s="77">
        <v>7</v>
      </c>
      <c r="C83" s="77" t="s">
        <v>521</v>
      </c>
      <c r="D83" s="77" t="s">
        <v>522</v>
      </c>
      <c r="E83" s="77" t="s">
        <v>417</v>
      </c>
      <c r="F83" s="287">
        <v>810000000</v>
      </c>
    </row>
    <row r="84" spans="2:9">
      <c r="B84" s="77">
        <v>8</v>
      </c>
      <c r="C84" s="77" t="s">
        <v>102</v>
      </c>
      <c r="D84" s="77"/>
      <c r="E84" s="77" t="s">
        <v>523</v>
      </c>
      <c r="F84" s="287">
        <v>704000000</v>
      </c>
    </row>
    <row r="85" spans="2:9">
      <c r="B85" s="77">
        <v>9</v>
      </c>
      <c r="C85" s="77" t="s">
        <v>524</v>
      </c>
      <c r="D85" s="77" t="s">
        <v>525</v>
      </c>
      <c r="E85" s="77" t="s">
        <v>526</v>
      </c>
      <c r="F85" s="287">
        <f>685000000-460000000</f>
        <v>225000000</v>
      </c>
    </row>
    <row r="86" spans="2:9">
      <c r="B86" s="77"/>
      <c r="C86" s="77"/>
      <c r="D86" s="77" t="s">
        <v>527</v>
      </c>
      <c r="E86" s="77" t="s">
        <v>417</v>
      </c>
      <c r="F86" s="287">
        <v>460000000</v>
      </c>
    </row>
    <row r="87" spans="2:9">
      <c r="B87" s="77">
        <v>10</v>
      </c>
      <c r="C87" s="77" t="s">
        <v>528</v>
      </c>
      <c r="D87" s="77"/>
      <c r="E87" s="77" t="s">
        <v>417</v>
      </c>
      <c r="F87" s="287">
        <v>680000000</v>
      </c>
    </row>
    <row r="88" spans="2:9">
      <c r="B88" s="77">
        <v>11</v>
      </c>
      <c r="C88" s="77" t="s">
        <v>80</v>
      </c>
      <c r="D88" s="77"/>
      <c r="E88" s="77" t="s">
        <v>510</v>
      </c>
      <c r="F88" s="287">
        <v>670000000</v>
      </c>
    </row>
    <row r="89" spans="2:9">
      <c r="B89" s="77">
        <v>12</v>
      </c>
      <c r="C89" s="77" t="s">
        <v>81</v>
      </c>
      <c r="D89" s="77"/>
      <c r="E89" s="77" t="s">
        <v>152</v>
      </c>
      <c r="F89" s="287">
        <v>662200000</v>
      </c>
    </row>
    <row r="90" spans="2:9">
      <c r="B90" s="77">
        <v>13</v>
      </c>
      <c r="C90" s="77" t="s">
        <v>529</v>
      </c>
      <c r="D90" s="77"/>
      <c r="E90" s="77" t="s">
        <v>417</v>
      </c>
      <c r="F90" s="287">
        <v>654000000</v>
      </c>
    </row>
    <row r="91" spans="2:9">
      <c r="B91" s="77">
        <v>14</v>
      </c>
      <c r="C91" s="77" t="s">
        <v>84</v>
      </c>
      <c r="D91" s="77"/>
      <c r="E91" s="77" t="s">
        <v>171</v>
      </c>
      <c r="F91" s="287">
        <f>640000000-F92</f>
        <v>505000000</v>
      </c>
    </row>
    <row r="92" spans="2:9">
      <c r="B92" s="77"/>
      <c r="C92" s="77"/>
      <c r="D92" s="77" t="s">
        <v>530</v>
      </c>
      <c r="E92" s="77" t="s">
        <v>510</v>
      </c>
      <c r="F92" s="287">
        <v>135000000</v>
      </c>
      <c r="I92" s="296"/>
    </row>
    <row r="93" spans="2:9">
      <c r="B93" s="77">
        <v>15</v>
      </c>
      <c r="C93" s="77" t="s">
        <v>531</v>
      </c>
      <c r="D93" s="77"/>
      <c r="E93" s="77" t="s">
        <v>510</v>
      </c>
      <c r="F93" s="287">
        <v>615000000</v>
      </c>
    </row>
    <row r="94" spans="2:9">
      <c r="B94" s="77">
        <v>16</v>
      </c>
      <c r="C94" s="77" t="s">
        <v>60</v>
      </c>
      <c r="D94" s="77" t="s">
        <v>532</v>
      </c>
      <c r="E94" s="77" t="s">
        <v>434</v>
      </c>
      <c r="F94" s="287">
        <v>269000000</v>
      </c>
    </row>
    <row r="95" spans="2:9">
      <c r="B95" s="77"/>
      <c r="C95" s="77"/>
      <c r="D95" s="77" t="s">
        <v>533</v>
      </c>
      <c r="E95" s="77" t="s">
        <v>526</v>
      </c>
      <c r="F95" s="287">
        <v>180000000</v>
      </c>
    </row>
    <row r="96" spans="2:9">
      <c r="B96" s="77"/>
      <c r="C96" s="77"/>
      <c r="D96" s="77" t="s">
        <v>534</v>
      </c>
      <c r="E96" s="77" t="s">
        <v>191</v>
      </c>
      <c r="F96" s="287">
        <v>144000000</v>
      </c>
    </row>
    <row r="97" spans="2:6">
      <c r="B97" s="72"/>
      <c r="C97" s="72"/>
      <c r="D97" s="72"/>
      <c r="E97" s="72"/>
      <c r="F97" s="291"/>
    </row>
  </sheetData>
  <sheetProtection algorithmName="SHA-512" hashValue="YwRKs/WBmDp9X71dB0YzYDSfSEsohM00AWGfroESaT/oSH+VghD5o2KWo5UYjFIU9VtgkpuEk1XeY4zqakODLQ==" saltValue="jEaAQqadkFOyn3l4J7O5nQ==" spinCount="100000" sheet="1" objects="1" scenarios="1"/>
  <mergeCells count="29">
    <mergeCell ref="B9:G9"/>
    <mergeCell ref="B4:D4"/>
    <mergeCell ref="B5:D5"/>
    <mergeCell ref="B6:D6"/>
    <mergeCell ref="B7:D7"/>
    <mergeCell ref="B8:D8"/>
    <mergeCell ref="B25:C25"/>
    <mergeCell ref="B10:G10"/>
    <mergeCell ref="B11:D11"/>
    <mergeCell ref="B12:D12"/>
    <mergeCell ref="B13:D13"/>
    <mergeCell ref="B14:D14"/>
    <mergeCell ref="B15:D15"/>
    <mergeCell ref="B16:D16"/>
    <mergeCell ref="B17:D17"/>
    <mergeCell ref="B18:D18"/>
    <mergeCell ref="B19:D19"/>
    <mergeCell ref="B20:D20"/>
    <mergeCell ref="B27:C27"/>
    <mergeCell ref="B28:C28"/>
    <mergeCell ref="B29:C29"/>
    <mergeCell ref="B30:C30"/>
    <mergeCell ref="B32:C32"/>
    <mergeCell ref="U37:V37"/>
    <mergeCell ref="Q38:R38"/>
    <mergeCell ref="U38:V38"/>
    <mergeCell ref="Q39:R39"/>
    <mergeCell ref="U39:V39"/>
    <mergeCell ref="Q37:R37"/>
  </mergeCells>
  <hyperlinks>
    <hyperlink ref="V35" r:id="rId1" location="i365101cbe4f04749b160988d470f6822_25" display="https://sec.report/Document/0000802481-22-000012/#i365101cbe4f04749b160988d470f6822_25" xr:uid="{7831A6B4-FACA-4542-9F0F-04D4E77345EC}"/>
    <hyperlink ref="C23" r:id="rId2" xr:uid="{648083CE-3DC3-4DF9-BC5B-D3304307E9C0}"/>
    <hyperlink ref="C35:G35" r:id="rId3" display="Table 5.5: JBS Institutional Presentation including 4Q23 and 2023 Results" xr:uid="{9BDFBC02-B284-4867-8856-8D9C63C66956}"/>
    <hyperlink ref="C71" r:id="rId4" location="articleId2013060" xr:uid="{DC92DE06-5DAE-4E02-A9F7-0851FC80B1C2}"/>
    <hyperlink ref="C65" r:id="rId5" xr:uid="{6F010981-CDE4-4CE9-8182-D627C8C5B9FE}"/>
    <hyperlink ref="D65" r:id="rId6" xr:uid="{78BA58BC-87AB-4C51-97C5-9C42DA13617F}"/>
    <hyperlink ref="C60" r:id="rId7" display="https://www.groupebigard.fr/sites/default/files/medias/2024-07/bigard-dpef2023-pp-bd.pdf" xr:uid="{2EBDF5C1-EAEA-4854-A12D-D959E84AAA4A}"/>
    <hyperlink ref="C55" r:id="rId8" display="Pork Industry" xr:uid="{AF3F8CD1-A6A0-413D-A9B6-60AEC1506EFC}"/>
    <hyperlink ref="C50" r:id="rId9" display="Table 5.10: Company communication; Inalca CSR report" xr:uid="{29AB07D5-0A7A-4117-B21D-78B70695B35F}"/>
    <hyperlink ref="C3" r:id="rId10" xr:uid="{7CA4FE8F-A7DA-4F03-96CA-080B1FDAAB34}"/>
  </hyperlinks>
  <pageMargins left="0.7" right="0.7" top="0.75" bottom="0.75" header="0.3" footer="0.3"/>
  <pageSetup orientation="portrait" horizontalDpi="1200" verticalDpi="1200" r:id="rId11"/>
  <legacyDrawing r:id="rId1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84F5-4F1A-4A78-8717-3097060CDA12}">
  <sheetPr codeName="Sheet6">
    <tabColor rgb="FF92D050"/>
  </sheetPr>
  <dimension ref="B1:AH52"/>
  <sheetViews>
    <sheetView topLeftCell="A41" zoomScale="115" zoomScaleNormal="115" workbookViewId="0"/>
  </sheetViews>
  <sheetFormatPr defaultColWidth="9.140625" defaultRowHeight="12.75"/>
  <cols>
    <col min="1" max="1" width="1" style="1" customWidth="1"/>
    <col min="2" max="2" width="9.140625" style="1"/>
    <col min="3" max="3" width="17.42578125" style="1" hidden="1" customWidth="1"/>
    <col min="4" max="4" width="12.42578125" style="1" customWidth="1"/>
    <col min="5" max="5" width="36.42578125" style="1" bestFit="1" customWidth="1"/>
    <col min="6" max="6" width="16.5703125" style="1" customWidth="1"/>
    <col min="7" max="7" width="15" style="1" customWidth="1"/>
    <col min="8" max="13" width="13.5703125" style="1" customWidth="1"/>
    <col min="14" max="16" width="13.5703125" style="1" hidden="1" customWidth="1"/>
    <col min="17" max="17" width="8.28515625" style="1" hidden="1" customWidth="1"/>
    <col min="18" max="18" width="16.5703125" style="1" hidden="1" customWidth="1"/>
    <col min="19" max="19" width="15" style="1" hidden="1" customWidth="1"/>
    <col min="20" max="26" width="13.5703125" style="1" hidden="1" customWidth="1"/>
    <col min="27" max="27" width="9" style="1" hidden="1" customWidth="1"/>
    <col min="28" max="28" width="11.7109375" style="1" hidden="1" customWidth="1"/>
    <col min="29" max="29" width="11.28515625" style="1" hidden="1" customWidth="1"/>
    <col min="30" max="30" width="12.85546875" style="1" hidden="1" customWidth="1"/>
    <col min="31" max="31" width="7.85546875" style="1" hidden="1" customWidth="1"/>
    <col min="32" max="32" width="5.140625" style="1" hidden="1" customWidth="1"/>
    <col min="33" max="34" width="13.5703125" style="1" hidden="1" customWidth="1"/>
    <col min="35" max="35" width="11.5703125" style="1" customWidth="1"/>
    <col min="36" max="46" width="10.7109375" style="1" customWidth="1"/>
    <col min="47" max="16384" width="9.140625" style="1"/>
  </cols>
  <sheetData>
    <row r="1" spans="2:34" s="137" customFormat="1" ht="18.75">
      <c r="B1" s="136" t="s">
        <v>535</v>
      </c>
    </row>
    <row r="2" spans="2:34">
      <c r="B2" s="16" t="s">
        <v>536</v>
      </c>
    </row>
    <row r="3" spans="2:34">
      <c r="B3" s="16"/>
      <c r="R3" s="191" t="s">
        <v>537</v>
      </c>
      <c r="AD3" s="191" t="s">
        <v>538</v>
      </c>
    </row>
    <row r="4" spans="2:34" s="2" customFormat="1">
      <c r="D4" s="2" t="s">
        <v>539</v>
      </c>
      <c r="R4" s="196" t="s">
        <v>540</v>
      </c>
      <c r="S4" s="195"/>
      <c r="T4" s="195"/>
      <c r="U4" s="195"/>
      <c r="V4" s="195"/>
      <c r="W4" s="195"/>
      <c r="X4" s="195"/>
      <c r="Y4" s="195"/>
      <c r="Z4" s="195"/>
      <c r="AA4" s="195"/>
      <c r="AB4" s="195"/>
      <c r="AD4" s="2" t="s">
        <v>541</v>
      </c>
    </row>
    <row r="5" spans="2:34">
      <c r="F5" s="183"/>
      <c r="G5" s="183"/>
      <c r="H5" s="183"/>
      <c r="I5" s="183"/>
      <c r="J5" s="183"/>
      <c r="K5" s="183"/>
      <c r="L5" s="183"/>
      <c r="M5" s="183"/>
      <c r="N5" s="183"/>
      <c r="O5" s="183"/>
      <c r="P5" s="183"/>
      <c r="R5" s="184" t="s">
        <v>542</v>
      </c>
      <c r="S5" s="184" t="s">
        <v>543</v>
      </c>
      <c r="T5" s="184" t="s">
        <v>544</v>
      </c>
      <c r="U5" s="185" t="s">
        <v>545</v>
      </c>
      <c r="V5" s="185" t="s">
        <v>546</v>
      </c>
      <c r="W5" s="185" t="s">
        <v>547</v>
      </c>
      <c r="X5" s="185" t="s">
        <v>548</v>
      </c>
      <c r="Y5" s="185" t="s">
        <v>549</v>
      </c>
      <c r="Z5" s="185" t="s">
        <v>550</v>
      </c>
      <c r="AA5" s="185" t="s">
        <v>551</v>
      </c>
      <c r="AB5" s="185" t="s">
        <v>552</v>
      </c>
      <c r="AD5" s="185" t="s">
        <v>553</v>
      </c>
      <c r="AE5" s="185" t="s">
        <v>554</v>
      </c>
      <c r="AF5" s="185" t="s">
        <v>555</v>
      </c>
      <c r="AG5" s="185" t="s">
        <v>556</v>
      </c>
      <c r="AH5" s="185" t="s">
        <v>557</v>
      </c>
    </row>
    <row r="6" spans="2:34" s="2" customFormat="1" ht="57" customHeight="1">
      <c r="C6" s="6"/>
      <c r="D6" s="6"/>
      <c r="E6" s="74" t="s">
        <v>558</v>
      </c>
      <c r="F6" s="3" t="s">
        <v>559</v>
      </c>
      <c r="G6" s="3" t="s">
        <v>560</v>
      </c>
      <c r="H6" s="3" t="s">
        <v>561</v>
      </c>
      <c r="I6" s="3" t="s">
        <v>562</v>
      </c>
      <c r="J6" s="3" t="s">
        <v>563</v>
      </c>
      <c r="K6" s="3" t="s">
        <v>564</v>
      </c>
      <c r="L6" s="3" t="s">
        <v>565</v>
      </c>
      <c r="M6" s="3" t="s">
        <v>566</v>
      </c>
      <c r="N6" s="3" t="s">
        <v>567</v>
      </c>
      <c r="O6" s="3" t="s">
        <v>568</v>
      </c>
      <c r="P6" s="3" t="s">
        <v>569</v>
      </c>
      <c r="R6" s="8" t="s">
        <v>559</v>
      </c>
      <c r="S6" s="8" t="s">
        <v>560</v>
      </c>
      <c r="T6" s="8" t="s">
        <v>561</v>
      </c>
      <c r="U6" s="8" t="s">
        <v>562</v>
      </c>
      <c r="V6" s="8" t="s">
        <v>563</v>
      </c>
      <c r="W6" s="8" t="s">
        <v>564</v>
      </c>
      <c r="X6" s="8" t="s">
        <v>565</v>
      </c>
      <c r="Y6" s="8" t="s">
        <v>566</v>
      </c>
      <c r="Z6" s="8" t="s">
        <v>567</v>
      </c>
      <c r="AA6" s="8" t="s">
        <v>568</v>
      </c>
      <c r="AB6" s="8" t="s">
        <v>569</v>
      </c>
      <c r="AD6" s="10" t="s">
        <v>559</v>
      </c>
      <c r="AE6" s="10" t="s">
        <v>560</v>
      </c>
      <c r="AF6" s="10" t="s">
        <v>561</v>
      </c>
      <c r="AG6" s="10" t="s">
        <v>562</v>
      </c>
      <c r="AH6" s="10" t="s">
        <v>563</v>
      </c>
    </row>
    <row r="7" spans="2:34" ht="17.25" customHeight="1">
      <c r="C7" s="7" t="str">
        <f t="shared" ref="C7:C16" si="0">D7&amp;E7</f>
        <v>MilkEast Asia and Southeast Asia</v>
      </c>
      <c r="D7" s="83" t="s">
        <v>117</v>
      </c>
      <c r="E7" s="83" t="s">
        <v>72</v>
      </c>
      <c r="F7" s="5">
        <v>0.125</v>
      </c>
      <c r="G7" s="5">
        <v>0.125</v>
      </c>
      <c r="H7" s="5">
        <v>0.22</v>
      </c>
      <c r="I7" s="5">
        <v>0.01</v>
      </c>
      <c r="J7" s="5">
        <v>0.24</v>
      </c>
      <c r="K7" s="5"/>
      <c r="L7" s="5">
        <v>1.89</v>
      </c>
      <c r="M7" s="5">
        <v>0.2</v>
      </c>
      <c r="N7" s="5">
        <v>0.14000000000000001</v>
      </c>
      <c r="O7" s="5">
        <v>7.0000000000000007E-2</v>
      </c>
      <c r="P7" s="5">
        <v>0.05</v>
      </c>
      <c r="R7" s="9">
        <f>F7</f>
        <v>0.125</v>
      </c>
      <c r="S7" s="9">
        <f t="shared" ref="S7:AB7" si="1">G7</f>
        <v>0.125</v>
      </c>
      <c r="T7" s="9">
        <f t="shared" si="1"/>
        <v>0.22</v>
      </c>
      <c r="U7" s="9">
        <f t="shared" si="1"/>
        <v>0.01</v>
      </c>
      <c r="V7" s="9">
        <f t="shared" si="1"/>
        <v>0.24</v>
      </c>
      <c r="W7" s="9">
        <f t="shared" si="1"/>
        <v>0</v>
      </c>
      <c r="X7" s="9">
        <f t="shared" si="1"/>
        <v>1.89</v>
      </c>
      <c r="Y7" s="9">
        <f t="shared" si="1"/>
        <v>0.2</v>
      </c>
      <c r="Z7" s="9">
        <f t="shared" si="1"/>
        <v>0.14000000000000001</v>
      </c>
      <c r="AA7" s="9">
        <f t="shared" si="1"/>
        <v>7.0000000000000007E-2</v>
      </c>
      <c r="AB7" s="9">
        <f t="shared" si="1"/>
        <v>0.05</v>
      </c>
      <c r="AC7" s="4"/>
      <c r="AD7" s="11">
        <f>F7*VLOOKUP(RIGHT(F$6,3),GWP,4,FALSE)</f>
        <v>0.125</v>
      </c>
      <c r="AE7" s="11">
        <f t="shared" ref="AE7:AE50" si="2">G7*VLOOKUP(RIGHT(G$6,3),GWP,4,FALSE)</f>
        <v>0.125</v>
      </c>
      <c r="AF7" s="11">
        <f t="shared" ref="AF7:AF50" si="3">H7*VLOOKUP(RIGHT(H$6,3),GWP,4,FALSE)</f>
        <v>0.22</v>
      </c>
      <c r="AG7" s="11">
        <f t="shared" ref="AG7:AG50" si="4">I7*VLOOKUP(RIGHT(I$6,3),GWP,4,FALSE)</f>
        <v>0.01</v>
      </c>
      <c r="AH7" s="11">
        <f t="shared" ref="AH7:AH50" si="5">J7*VLOOKUP(RIGHT(J$6,3),GWP,4,FALSE)</f>
        <v>0.24</v>
      </c>
    </row>
    <row r="8" spans="2:34" ht="17.25" customHeight="1">
      <c r="C8" s="7" t="str">
        <f t="shared" si="0"/>
        <v>MilkEastern Europe</v>
      </c>
      <c r="D8" s="83" t="s">
        <v>117</v>
      </c>
      <c r="E8" s="83" t="s">
        <v>88</v>
      </c>
      <c r="F8" s="5">
        <v>0.105</v>
      </c>
      <c r="G8" s="5">
        <v>0.105</v>
      </c>
      <c r="H8" s="5">
        <v>0.16</v>
      </c>
      <c r="I8" s="5">
        <v>0.01</v>
      </c>
      <c r="J8" s="5">
        <v>0</v>
      </c>
      <c r="K8" s="5"/>
      <c r="L8" s="5">
        <v>0.85</v>
      </c>
      <c r="M8" s="5">
        <v>0.16</v>
      </c>
      <c r="N8" s="5">
        <v>0.15</v>
      </c>
      <c r="O8" s="5">
        <v>0.08</v>
      </c>
      <c r="P8" s="5">
        <v>0.21</v>
      </c>
      <c r="R8" s="9">
        <f t="shared" ref="R8:R50" si="6">F8</f>
        <v>0.105</v>
      </c>
      <c r="S8" s="9">
        <f t="shared" ref="S8:S50" si="7">G8</f>
        <v>0.105</v>
      </c>
      <c r="T8" s="9">
        <f t="shared" ref="T8:T50" si="8">H8</f>
        <v>0.16</v>
      </c>
      <c r="U8" s="9">
        <f t="shared" ref="U8:U50" si="9">I8</f>
        <v>0.01</v>
      </c>
      <c r="V8" s="9">
        <f t="shared" ref="V8:V50" si="10">J8</f>
        <v>0</v>
      </c>
      <c r="W8" s="9">
        <f t="shared" ref="W8:W50" si="11">K8</f>
        <v>0</v>
      </c>
      <c r="X8" s="9">
        <f t="shared" ref="X8:X50" si="12">L8</f>
        <v>0.85</v>
      </c>
      <c r="Y8" s="9">
        <f t="shared" ref="Y8:Y50" si="13">M8</f>
        <v>0.16</v>
      </c>
      <c r="Z8" s="9">
        <f t="shared" ref="Z8:Z50" si="14">N8</f>
        <v>0.15</v>
      </c>
      <c r="AA8" s="9">
        <f t="shared" ref="AA8:AA50" si="15">O8</f>
        <v>0.08</v>
      </c>
      <c r="AB8" s="9">
        <f t="shared" ref="AB8:AB50" si="16">P8</f>
        <v>0.21</v>
      </c>
      <c r="AC8" s="4"/>
      <c r="AD8" s="11">
        <f t="shared" ref="AD8:AD50" si="17">F8*VLOOKUP(RIGHT(F$6,3),GWP,4,FALSE)</f>
        <v>0.105</v>
      </c>
      <c r="AE8" s="11">
        <f t="shared" si="2"/>
        <v>0.105</v>
      </c>
      <c r="AF8" s="11">
        <f t="shared" si="3"/>
        <v>0.16</v>
      </c>
      <c r="AG8" s="11">
        <f t="shared" si="4"/>
        <v>0.01</v>
      </c>
      <c r="AH8" s="11">
        <f t="shared" si="5"/>
        <v>0</v>
      </c>
    </row>
    <row r="9" spans="2:34" ht="17.25" customHeight="1">
      <c r="C9" s="7" t="str">
        <f t="shared" si="0"/>
        <v>MilkLatin America and the Caribbean</v>
      </c>
      <c r="D9" s="83" t="s">
        <v>117</v>
      </c>
      <c r="E9" s="83" t="s">
        <v>54</v>
      </c>
      <c r="F9" s="5">
        <v>0.17</v>
      </c>
      <c r="G9" s="5">
        <v>0.17</v>
      </c>
      <c r="H9" s="5">
        <v>0.14000000000000001</v>
      </c>
      <c r="I9" s="5">
        <v>0.04</v>
      </c>
      <c r="J9" s="5">
        <v>1.51</v>
      </c>
      <c r="K9" s="5"/>
      <c r="L9" s="5">
        <v>2.5499999999999998</v>
      </c>
      <c r="M9" s="5">
        <v>0.23</v>
      </c>
      <c r="N9" s="5">
        <v>0.18</v>
      </c>
      <c r="O9" s="5">
        <v>0.08</v>
      </c>
      <c r="P9" s="5">
        <v>0.16</v>
      </c>
      <c r="R9" s="9">
        <f t="shared" si="6"/>
        <v>0.17</v>
      </c>
      <c r="S9" s="9">
        <f t="shared" si="7"/>
        <v>0.17</v>
      </c>
      <c r="T9" s="9">
        <f t="shared" si="8"/>
        <v>0.14000000000000001</v>
      </c>
      <c r="U9" s="9">
        <f t="shared" si="9"/>
        <v>0.04</v>
      </c>
      <c r="V9" s="9">
        <f t="shared" si="10"/>
        <v>1.51</v>
      </c>
      <c r="W9" s="9">
        <f t="shared" si="11"/>
        <v>0</v>
      </c>
      <c r="X9" s="9">
        <f t="shared" si="12"/>
        <v>2.5499999999999998</v>
      </c>
      <c r="Y9" s="9">
        <f t="shared" si="13"/>
        <v>0.23</v>
      </c>
      <c r="Z9" s="9">
        <f t="shared" si="14"/>
        <v>0.18</v>
      </c>
      <c r="AA9" s="9">
        <f t="shared" si="15"/>
        <v>0.08</v>
      </c>
      <c r="AB9" s="9">
        <f t="shared" si="16"/>
        <v>0.16</v>
      </c>
      <c r="AC9" s="4"/>
      <c r="AD9" s="11">
        <f t="shared" si="17"/>
        <v>0.17</v>
      </c>
      <c r="AE9" s="11">
        <f t="shared" si="2"/>
        <v>0.17</v>
      </c>
      <c r="AF9" s="11">
        <f t="shared" si="3"/>
        <v>0.14000000000000001</v>
      </c>
      <c r="AG9" s="11">
        <f t="shared" si="4"/>
        <v>0.04</v>
      </c>
      <c r="AH9" s="11">
        <f t="shared" si="5"/>
        <v>1.51</v>
      </c>
    </row>
    <row r="10" spans="2:34" ht="17.25" customHeight="1">
      <c r="C10" s="7" t="str">
        <f t="shared" si="0"/>
        <v>MilkNear East and North Africa</v>
      </c>
      <c r="D10" s="83" t="s">
        <v>117</v>
      </c>
      <c r="E10" s="83" t="s">
        <v>82</v>
      </c>
      <c r="F10" s="5">
        <v>0.11</v>
      </c>
      <c r="G10" s="5">
        <v>0.11</v>
      </c>
      <c r="H10" s="5">
        <v>0.1</v>
      </c>
      <c r="I10" s="5">
        <v>0.04</v>
      </c>
      <c r="J10" s="5">
        <v>0.04</v>
      </c>
      <c r="K10" s="5"/>
      <c r="L10" s="5">
        <v>2.2999999999999998</v>
      </c>
      <c r="M10" s="5">
        <v>0.06</v>
      </c>
      <c r="N10" s="5">
        <v>0.18</v>
      </c>
      <c r="O10" s="5">
        <v>7.0000000000000007E-2</v>
      </c>
      <c r="P10" s="5">
        <v>0.08</v>
      </c>
      <c r="R10" s="9">
        <f t="shared" si="6"/>
        <v>0.11</v>
      </c>
      <c r="S10" s="9">
        <f t="shared" si="7"/>
        <v>0.11</v>
      </c>
      <c r="T10" s="9">
        <f t="shared" si="8"/>
        <v>0.1</v>
      </c>
      <c r="U10" s="9">
        <f t="shared" si="9"/>
        <v>0.04</v>
      </c>
      <c r="V10" s="9">
        <f t="shared" si="10"/>
        <v>0.04</v>
      </c>
      <c r="W10" s="9">
        <f t="shared" si="11"/>
        <v>0</v>
      </c>
      <c r="X10" s="9">
        <f t="shared" si="12"/>
        <v>2.2999999999999998</v>
      </c>
      <c r="Y10" s="9">
        <f t="shared" si="13"/>
        <v>0.06</v>
      </c>
      <c r="Z10" s="9">
        <f t="shared" si="14"/>
        <v>0.18</v>
      </c>
      <c r="AA10" s="9">
        <f t="shared" si="15"/>
        <v>7.0000000000000007E-2</v>
      </c>
      <c r="AB10" s="9">
        <f t="shared" si="16"/>
        <v>0.08</v>
      </c>
      <c r="AC10" s="4"/>
      <c r="AD10" s="11">
        <f t="shared" si="17"/>
        <v>0.11</v>
      </c>
      <c r="AE10" s="11">
        <f t="shared" si="2"/>
        <v>0.11</v>
      </c>
      <c r="AF10" s="11">
        <f t="shared" si="3"/>
        <v>0.1</v>
      </c>
      <c r="AG10" s="11">
        <f t="shared" si="4"/>
        <v>0.04</v>
      </c>
      <c r="AH10" s="11">
        <f t="shared" si="5"/>
        <v>0.04</v>
      </c>
    </row>
    <row r="11" spans="2:34" ht="17.25" customHeight="1">
      <c r="C11" s="7" t="str">
        <f t="shared" si="0"/>
        <v>MilkNorth America</v>
      </c>
      <c r="D11" s="83" t="s">
        <v>117</v>
      </c>
      <c r="E11" s="83" t="s">
        <v>57</v>
      </c>
      <c r="F11" s="5">
        <v>4.4999999999999998E-2</v>
      </c>
      <c r="G11" s="5">
        <v>4.4999999999999998E-2</v>
      </c>
      <c r="H11" s="5">
        <v>0.12</v>
      </c>
      <c r="I11" s="5">
        <v>0</v>
      </c>
      <c r="J11" s="5">
        <v>0</v>
      </c>
      <c r="K11" s="5"/>
      <c r="L11" s="5">
        <v>0.69</v>
      </c>
      <c r="M11" s="5">
        <v>0.27</v>
      </c>
      <c r="N11" s="5">
        <v>0.11</v>
      </c>
      <c r="O11" s="5">
        <v>9.0000000000000011E-2</v>
      </c>
      <c r="P11" s="5">
        <v>0.2</v>
      </c>
      <c r="R11" s="9">
        <f t="shared" si="6"/>
        <v>4.4999999999999998E-2</v>
      </c>
      <c r="S11" s="9">
        <f t="shared" si="7"/>
        <v>4.4999999999999998E-2</v>
      </c>
      <c r="T11" s="9">
        <f t="shared" si="8"/>
        <v>0.12</v>
      </c>
      <c r="U11" s="9">
        <f t="shared" si="9"/>
        <v>0</v>
      </c>
      <c r="V11" s="9">
        <f t="shared" si="10"/>
        <v>0</v>
      </c>
      <c r="W11" s="9">
        <f t="shared" si="11"/>
        <v>0</v>
      </c>
      <c r="X11" s="9">
        <f t="shared" si="12"/>
        <v>0.69</v>
      </c>
      <c r="Y11" s="9">
        <f t="shared" si="13"/>
        <v>0.27</v>
      </c>
      <c r="Z11" s="9">
        <f t="shared" si="14"/>
        <v>0.11</v>
      </c>
      <c r="AA11" s="9">
        <f t="shared" si="15"/>
        <v>9.0000000000000011E-2</v>
      </c>
      <c r="AB11" s="9">
        <f t="shared" si="16"/>
        <v>0.2</v>
      </c>
      <c r="AC11" s="4"/>
      <c r="AD11" s="11">
        <f t="shared" si="17"/>
        <v>4.4999999999999998E-2</v>
      </c>
      <c r="AE11" s="11">
        <f t="shared" si="2"/>
        <v>4.4999999999999998E-2</v>
      </c>
      <c r="AF11" s="11">
        <f t="shared" si="3"/>
        <v>0.12</v>
      </c>
      <c r="AG11" s="11">
        <f t="shared" si="4"/>
        <v>0</v>
      </c>
      <c r="AH11" s="11">
        <f t="shared" si="5"/>
        <v>0</v>
      </c>
    </row>
    <row r="12" spans="2:34" ht="17.25" customHeight="1">
      <c r="C12" s="7" t="str">
        <f t="shared" si="0"/>
        <v>MilkOceania</v>
      </c>
      <c r="D12" s="83" t="s">
        <v>117</v>
      </c>
      <c r="E12" s="83" t="s">
        <v>58</v>
      </c>
      <c r="F12" s="5">
        <v>0.06</v>
      </c>
      <c r="G12" s="5">
        <v>0.06</v>
      </c>
      <c r="H12" s="5">
        <v>0.1</v>
      </c>
      <c r="I12" s="5">
        <v>0.01</v>
      </c>
      <c r="J12" s="5">
        <v>0.01</v>
      </c>
      <c r="K12" s="5"/>
      <c r="L12" s="5">
        <v>0.76</v>
      </c>
      <c r="M12" s="5">
        <v>0.08</v>
      </c>
      <c r="N12" s="5">
        <v>0</v>
      </c>
      <c r="O12" s="5">
        <v>0.08</v>
      </c>
      <c r="P12" s="5">
        <v>0.27</v>
      </c>
      <c r="R12" s="9">
        <f t="shared" si="6"/>
        <v>0.06</v>
      </c>
      <c r="S12" s="9">
        <f t="shared" si="7"/>
        <v>0.06</v>
      </c>
      <c r="T12" s="9">
        <f t="shared" si="8"/>
        <v>0.1</v>
      </c>
      <c r="U12" s="9">
        <f t="shared" si="9"/>
        <v>0.01</v>
      </c>
      <c r="V12" s="9">
        <f t="shared" si="10"/>
        <v>0.01</v>
      </c>
      <c r="W12" s="9">
        <f t="shared" si="11"/>
        <v>0</v>
      </c>
      <c r="X12" s="9">
        <f t="shared" si="12"/>
        <v>0.76</v>
      </c>
      <c r="Y12" s="9">
        <f t="shared" si="13"/>
        <v>0.08</v>
      </c>
      <c r="Z12" s="9">
        <f t="shared" si="14"/>
        <v>0</v>
      </c>
      <c r="AA12" s="9">
        <f t="shared" si="15"/>
        <v>0.08</v>
      </c>
      <c r="AB12" s="9">
        <f t="shared" si="16"/>
        <v>0.27</v>
      </c>
      <c r="AC12" s="4"/>
      <c r="AD12" s="11">
        <f t="shared" si="17"/>
        <v>0.06</v>
      </c>
      <c r="AE12" s="11">
        <f t="shared" si="2"/>
        <v>0.06</v>
      </c>
      <c r="AF12" s="11">
        <f t="shared" si="3"/>
        <v>0.1</v>
      </c>
      <c r="AG12" s="11">
        <f t="shared" si="4"/>
        <v>0.01</v>
      </c>
      <c r="AH12" s="11">
        <f t="shared" si="5"/>
        <v>0.01</v>
      </c>
    </row>
    <row r="13" spans="2:34" ht="17.25" customHeight="1">
      <c r="C13" s="7" t="str">
        <f t="shared" si="0"/>
        <v>MilkRussian Federation</v>
      </c>
      <c r="D13" s="83" t="s">
        <v>117</v>
      </c>
      <c r="E13" s="83" t="s">
        <v>78</v>
      </c>
      <c r="F13" s="5">
        <v>0.105</v>
      </c>
      <c r="G13" s="5">
        <v>0.105</v>
      </c>
      <c r="H13" s="5">
        <v>0.49</v>
      </c>
      <c r="I13" s="5">
        <v>0.02</v>
      </c>
      <c r="J13" s="5">
        <v>0</v>
      </c>
      <c r="K13" s="5"/>
      <c r="L13" s="5">
        <v>1.04</v>
      </c>
      <c r="M13" s="5">
        <v>0.05</v>
      </c>
      <c r="N13" s="5">
        <v>0.2</v>
      </c>
      <c r="O13" s="5">
        <v>9.0000000000000011E-2</v>
      </c>
      <c r="P13" s="5">
        <v>0.16</v>
      </c>
      <c r="R13" s="9">
        <f t="shared" si="6"/>
        <v>0.105</v>
      </c>
      <c r="S13" s="9">
        <f t="shared" si="7"/>
        <v>0.105</v>
      </c>
      <c r="T13" s="9">
        <f t="shared" si="8"/>
        <v>0.49</v>
      </c>
      <c r="U13" s="9">
        <f t="shared" si="9"/>
        <v>0.02</v>
      </c>
      <c r="V13" s="9">
        <f t="shared" si="10"/>
        <v>0</v>
      </c>
      <c r="W13" s="9">
        <f t="shared" si="11"/>
        <v>0</v>
      </c>
      <c r="X13" s="9">
        <f t="shared" si="12"/>
        <v>1.04</v>
      </c>
      <c r="Y13" s="9">
        <f t="shared" si="13"/>
        <v>0.05</v>
      </c>
      <c r="Z13" s="9">
        <f t="shared" si="14"/>
        <v>0.2</v>
      </c>
      <c r="AA13" s="9">
        <f t="shared" si="15"/>
        <v>9.0000000000000011E-2</v>
      </c>
      <c r="AB13" s="9">
        <f t="shared" si="16"/>
        <v>0.16</v>
      </c>
      <c r="AC13" s="4"/>
      <c r="AD13" s="11">
        <f t="shared" si="17"/>
        <v>0.105</v>
      </c>
      <c r="AE13" s="11">
        <f t="shared" si="2"/>
        <v>0.105</v>
      </c>
      <c r="AF13" s="11">
        <f t="shared" si="3"/>
        <v>0.49</v>
      </c>
      <c r="AG13" s="11">
        <f t="shared" si="4"/>
        <v>0.02</v>
      </c>
      <c r="AH13" s="11">
        <f t="shared" si="5"/>
        <v>0</v>
      </c>
    </row>
    <row r="14" spans="2:34" ht="17.25" customHeight="1">
      <c r="C14" s="7" t="str">
        <f t="shared" si="0"/>
        <v>MilkSouth Asia</v>
      </c>
      <c r="D14" s="83" t="s">
        <v>117</v>
      </c>
      <c r="E14" s="83" t="s">
        <v>135</v>
      </c>
      <c r="F14" s="5">
        <v>0.18</v>
      </c>
      <c r="G14" s="5">
        <v>0.18</v>
      </c>
      <c r="H14" s="5">
        <v>0.32</v>
      </c>
      <c r="I14" s="5">
        <v>0.04</v>
      </c>
      <c r="J14" s="5">
        <v>0.02</v>
      </c>
      <c r="K14" s="5"/>
      <c r="L14" s="5">
        <v>2.0699999999999998</v>
      </c>
      <c r="M14" s="5">
        <v>0.1</v>
      </c>
      <c r="N14" s="5">
        <v>0.15</v>
      </c>
      <c r="O14" s="5">
        <v>0.05</v>
      </c>
      <c r="P14" s="5">
        <v>0.03</v>
      </c>
      <c r="R14" s="9">
        <f t="shared" si="6"/>
        <v>0.18</v>
      </c>
      <c r="S14" s="9">
        <f t="shared" si="7"/>
        <v>0.18</v>
      </c>
      <c r="T14" s="9">
        <f t="shared" si="8"/>
        <v>0.32</v>
      </c>
      <c r="U14" s="9">
        <f t="shared" si="9"/>
        <v>0.04</v>
      </c>
      <c r="V14" s="9">
        <f t="shared" si="10"/>
        <v>0.02</v>
      </c>
      <c r="W14" s="9">
        <f t="shared" si="11"/>
        <v>0</v>
      </c>
      <c r="X14" s="9">
        <f t="shared" si="12"/>
        <v>2.0699999999999998</v>
      </c>
      <c r="Y14" s="9">
        <f t="shared" si="13"/>
        <v>0.1</v>
      </c>
      <c r="Z14" s="9">
        <f t="shared" si="14"/>
        <v>0.15</v>
      </c>
      <c r="AA14" s="9">
        <f t="shared" si="15"/>
        <v>0.05</v>
      </c>
      <c r="AB14" s="9">
        <f t="shared" si="16"/>
        <v>0.03</v>
      </c>
      <c r="AC14" s="4"/>
      <c r="AD14" s="11">
        <f t="shared" si="17"/>
        <v>0.18</v>
      </c>
      <c r="AE14" s="11">
        <f t="shared" si="2"/>
        <v>0.18</v>
      </c>
      <c r="AF14" s="11">
        <f t="shared" si="3"/>
        <v>0.32</v>
      </c>
      <c r="AG14" s="11">
        <f t="shared" si="4"/>
        <v>0.04</v>
      </c>
      <c r="AH14" s="11">
        <f t="shared" si="5"/>
        <v>0.02</v>
      </c>
    </row>
    <row r="15" spans="2:34" ht="17.25" customHeight="1">
      <c r="C15" s="7" t="str">
        <f t="shared" si="0"/>
        <v>MilkSub-Saharan Africa</v>
      </c>
      <c r="D15" s="83" t="s">
        <v>117</v>
      </c>
      <c r="E15" s="83" t="s">
        <v>126</v>
      </c>
      <c r="F15" s="5">
        <v>0.34499999999999997</v>
      </c>
      <c r="G15" s="5">
        <v>0.34499999999999997</v>
      </c>
      <c r="H15" s="5">
        <v>0.19</v>
      </c>
      <c r="I15" s="5">
        <v>0.17</v>
      </c>
      <c r="J15" s="5">
        <v>0.96</v>
      </c>
      <c r="K15" s="5"/>
      <c r="L15" s="5">
        <v>6.1</v>
      </c>
      <c r="M15" s="5">
        <v>0.16</v>
      </c>
      <c r="N15" s="5">
        <v>0.56000000000000005</v>
      </c>
      <c r="O15" s="5">
        <v>0.05</v>
      </c>
      <c r="P15" s="5">
        <v>0.08</v>
      </c>
      <c r="R15" s="9">
        <f t="shared" si="6"/>
        <v>0.34499999999999997</v>
      </c>
      <c r="S15" s="9">
        <f t="shared" si="7"/>
        <v>0.34499999999999997</v>
      </c>
      <c r="T15" s="9">
        <f t="shared" si="8"/>
        <v>0.19</v>
      </c>
      <c r="U15" s="9">
        <f t="shared" si="9"/>
        <v>0.17</v>
      </c>
      <c r="V15" s="9">
        <f t="shared" si="10"/>
        <v>0.96</v>
      </c>
      <c r="W15" s="9">
        <f t="shared" si="11"/>
        <v>0</v>
      </c>
      <c r="X15" s="9">
        <f t="shared" si="12"/>
        <v>6.1</v>
      </c>
      <c r="Y15" s="9">
        <f t="shared" si="13"/>
        <v>0.16</v>
      </c>
      <c r="Z15" s="9">
        <f t="shared" si="14"/>
        <v>0.56000000000000005</v>
      </c>
      <c r="AA15" s="9">
        <f t="shared" si="15"/>
        <v>0.05</v>
      </c>
      <c r="AB15" s="9">
        <f t="shared" si="16"/>
        <v>0.08</v>
      </c>
      <c r="AC15" s="4"/>
      <c r="AD15" s="11">
        <f t="shared" si="17"/>
        <v>0.34499999999999997</v>
      </c>
      <c r="AE15" s="11">
        <f t="shared" si="2"/>
        <v>0.34499999999999997</v>
      </c>
      <c r="AF15" s="11">
        <f t="shared" si="3"/>
        <v>0.19</v>
      </c>
      <c r="AG15" s="11">
        <f t="shared" si="4"/>
        <v>0.17</v>
      </c>
      <c r="AH15" s="11">
        <f t="shared" si="5"/>
        <v>0.96</v>
      </c>
    </row>
    <row r="16" spans="2:34" ht="17.25" customHeight="1">
      <c r="C16" s="7" t="str">
        <f t="shared" si="0"/>
        <v>MilkWestern Europe</v>
      </c>
      <c r="D16" s="83" t="s">
        <v>117</v>
      </c>
      <c r="E16" s="83" t="s">
        <v>64</v>
      </c>
      <c r="F16" s="5">
        <v>9.5000000000000001E-2</v>
      </c>
      <c r="G16" s="5">
        <v>9.5000000000000001E-2</v>
      </c>
      <c r="H16" s="5">
        <v>0.12</v>
      </c>
      <c r="I16" s="5">
        <v>0.02</v>
      </c>
      <c r="J16" s="5">
        <v>0</v>
      </c>
      <c r="K16" s="5"/>
      <c r="L16" s="5">
        <v>0.74</v>
      </c>
      <c r="M16" s="5">
        <v>0.25</v>
      </c>
      <c r="N16" s="5">
        <v>0.14000000000000001</v>
      </c>
      <c r="O16" s="5">
        <v>0.08</v>
      </c>
      <c r="P16" s="5">
        <v>0.24</v>
      </c>
      <c r="R16" s="9">
        <f t="shared" si="6"/>
        <v>9.5000000000000001E-2</v>
      </c>
      <c r="S16" s="9">
        <f t="shared" si="7"/>
        <v>9.5000000000000001E-2</v>
      </c>
      <c r="T16" s="9">
        <f t="shared" si="8"/>
        <v>0.12</v>
      </c>
      <c r="U16" s="9">
        <f t="shared" si="9"/>
        <v>0.02</v>
      </c>
      <c r="V16" s="9">
        <f t="shared" si="10"/>
        <v>0</v>
      </c>
      <c r="W16" s="9">
        <f t="shared" si="11"/>
        <v>0</v>
      </c>
      <c r="X16" s="9">
        <f t="shared" si="12"/>
        <v>0.74</v>
      </c>
      <c r="Y16" s="9">
        <f t="shared" si="13"/>
        <v>0.25</v>
      </c>
      <c r="Z16" s="9">
        <f t="shared" si="14"/>
        <v>0.14000000000000001</v>
      </c>
      <c r="AA16" s="9">
        <f t="shared" si="15"/>
        <v>0.08</v>
      </c>
      <c r="AB16" s="9">
        <f t="shared" si="16"/>
        <v>0.24</v>
      </c>
      <c r="AC16" s="4"/>
      <c r="AD16" s="11">
        <f t="shared" si="17"/>
        <v>9.5000000000000001E-2</v>
      </c>
      <c r="AE16" s="11">
        <f t="shared" si="2"/>
        <v>9.5000000000000001E-2</v>
      </c>
      <c r="AF16" s="11">
        <f t="shared" si="3"/>
        <v>0.12</v>
      </c>
      <c r="AG16" s="11">
        <f t="shared" si="4"/>
        <v>0.02</v>
      </c>
      <c r="AH16" s="11">
        <f t="shared" si="5"/>
        <v>0</v>
      </c>
    </row>
    <row r="17" spans="3:34" ht="17.25" customHeight="1">
      <c r="C17" s="7" t="str">
        <f t="shared" ref="C17" si="18">D17&amp;E17</f>
        <v>MilkWorld</v>
      </c>
      <c r="D17" s="84" t="s">
        <v>117</v>
      </c>
      <c r="E17" s="84" t="s">
        <v>570</v>
      </c>
      <c r="F17" s="80">
        <v>0.12</v>
      </c>
      <c r="G17" s="80">
        <v>0.12</v>
      </c>
      <c r="H17" s="80">
        <v>0.18</v>
      </c>
      <c r="I17" s="80">
        <v>0.03</v>
      </c>
      <c r="J17" s="80">
        <v>0.25</v>
      </c>
      <c r="K17" s="80"/>
      <c r="L17" s="80">
        <v>1.58</v>
      </c>
      <c r="M17" s="80">
        <v>0.18</v>
      </c>
      <c r="N17" s="80">
        <v>0.16</v>
      </c>
      <c r="O17" s="80">
        <v>0.08</v>
      </c>
      <c r="P17" s="80">
        <v>0.16</v>
      </c>
      <c r="R17" s="9">
        <f t="shared" si="6"/>
        <v>0.12</v>
      </c>
      <c r="S17" s="9">
        <f t="shared" si="7"/>
        <v>0.12</v>
      </c>
      <c r="T17" s="9">
        <f t="shared" si="8"/>
        <v>0.18</v>
      </c>
      <c r="U17" s="9">
        <f t="shared" si="9"/>
        <v>0.03</v>
      </c>
      <c r="V17" s="9">
        <f t="shared" si="10"/>
        <v>0.25</v>
      </c>
      <c r="W17" s="9">
        <f t="shared" si="11"/>
        <v>0</v>
      </c>
      <c r="X17" s="9">
        <f t="shared" si="12"/>
        <v>1.58</v>
      </c>
      <c r="Y17" s="9">
        <f t="shared" si="13"/>
        <v>0.18</v>
      </c>
      <c r="Z17" s="9">
        <f t="shared" si="14"/>
        <v>0.16</v>
      </c>
      <c r="AA17" s="9">
        <f t="shared" si="15"/>
        <v>0.08</v>
      </c>
      <c r="AB17" s="9">
        <f t="shared" si="16"/>
        <v>0.16</v>
      </c>
      <c r="AC17" s="4"/>
      <c r="AD17" s="82">
        <f t="shared" si="17"/>
        <v>0.12</v>
      </c>
      <c r="AE17" s="82">
        <f t="shared" si="2"/>
        <v>0.12</v>
      </c>
      <c r="AF17" s="82">
        <f t="shared" si="3"/>
        <v>0.18</v>
      </c>
      <c r="AG17" s="82">
        <f t="shared" si="4"/>
        <v>0.03</v>
      </c>
      <c r="AH17" s="82">
        <f t="shared" si="5"/>
        <v>0.25</v>
      </c>
    </row>
    <row r="18" spans="3:34" ht="17.25" customHeight="1">
      <c r="C18" s="7" t="str">
        <f t="shared" ref="C18:C23" si="19">D18&amp;E18</f>
        <v>PigsEast Asia and Southeast Asia</v>
      </c>
      <c r="D18" s="85" t="s">
        <v>90</v>
      </c>
      <c r="E18" s="85" t="s">
        <v>72</v>
      </c>
      <c r="F18" s="81">
        <v>0.39500000000000002</v>
      </c>
      <c r="G18" s="81">
        <v>0.39500000000000002</v>
      </c>
      <c r="H18" s="81">
        <v>1.9</v>
      </c>
      <c r="I18" s="81">
        <v>0.16</v>
      </c>
      <c r="J18" s="81"/>
      <c r="K18" s="81">
        <v>0.21</v>
      </c>
      <c r="L18" s="81">
        <v>0.19</v>
      </c>
      <c r="M18" s="81">
        <v>2.2999999999999998</v>
      </c>
      <c r="N18" s="81">
        <v>0.36</v>
      </c>
      <c r="O18" s="81">
        <v>0.22</v>
      </c>
      <c r="P18" s="81">
        <v>0.45</v>
      </c>
      <c r="R18" s="9">
        <f t="shared" si="6"/>
        <v>0.39500000000000002</v>
      </c>
      <c r="S18" s="9">
        <f t="shared" si="7"/>
        <v>0.39500000000000002</v>
      </c>
      <c r="T18" s="9">
        <f t="shared" si="8"/>
        <v>1.9</v>
      </c>
      <c r="U18" s="9">
        <f t="shared" si="9"/>
        <v>0.16</v>
      </c>
      <c r="V18" s="9">
        <f t="shared" si="10"/>
        <v>0</v>
      </c>
      <c r="W18" s="9">
        <f t="shared" si="11"/>
        <v>0.21</v>
      </c>
      <c r="X18" s="9">
        <f t="shared" si="12"/>
        <v>0.19</v>
      </c>
      <c r="Y18" s="9">
        <f t="shared" si="13"/>
        <v>2.2999999999999998</v>
      </c>
      <c r="Z18" s="9">
        <f t="shared" si="14"/>
        <v>0.36</v>
      </c>
      <c r="AA18" s="9">
        <f t="shared" si="15"/>
        <v>0.22</v>
      </c>
      <c r="AB18" s="9">
        <f t="shared" si="16"/>
        <v>0.45</v>
      </c>
      <c r="AC18" s="4"/>
      <c r="AD18" s="194">
        <f t="shared" si="17"/>
        <v>0.39500000000000002</v>
      </c>
      <c r="AE18" s="194">
        <f t="shared" si="2"/>
        <v>0.39500000000000002</v>
      </c>
      <c r="AF18" s="194">
        <f t="shared" si="3"/>
        <v>1.9</v>
      </c>
      <c r="AG18" s="194">
        <f t="shared" si="4"/>
        <v>0.16</v>
      </c>
      <c r="AH18" s="194">
        <f t="shared" si="5"/>
        <v>0</v>
      </c>
    </row>
    <row r="19" spans="3:34" ht="17.25" customHeight="1">
      <c r="C19" s="7" t="str">
        <f t="shared" si="19"/>
        <v>PigsEastern Europe</v>
      </c>
      <c r="D19" s="83" t="s">
        <v>90</v>
      </c>
      <c r="E19" s="83" t="s">
        <v>88</v>
      </c>
      <c r="F19" s="5">
        <v>0.315</v>
      </c>
      <c r="G19" s="5">
        <v>0.315</v>
      </c>
      <c r="H19" s="5">
        <v>1.61</v>
      </c>
      <c r="I19" s="5">
        <v>0.18</v>
      </c>
      <c r="J19" s="5"/>
      <c r="K19" s="5">
        <v>0</v>
      </c>
      <c r="L19" s="5">
        <v>0.18</v>
      </c>
      <c r="M19" s="5">
        <v>1.0900000000000001</v>
      </c>
      <c r="N19" s="5">
        <v>0.38</v>
      </c>
      <c r="O19" s="5">
        <v>0.19</v>
      </c>
      <c r="P19" s="5">
        <v>0.53</v>
      </c>
      <c r="R19" s="9">
        <f t="shared" si="6"/>
        <v>0.315</v>
      </c>
      <c r="S19" s="9">
        <f t="shared" si="7"/>
        <v>0.315</v>
      </c>
      <c r="T19" s="9">
        <f t="shared" si="8"/>
        <v>1.61</v>
      </c>
      <c r="U19" s="9">
        <f t="shared" si="9"/>
        <v>0.18</v>
      </c>
      <c r="V19" s="9">
        <f t="shared" si="10"/>
        <v>0</v>
      </c>
      <c r="W19" s="9">
        <f t="shared" si="11"/>
        <v>0</v>
      </c>
      <c r="X19" s="9">
        <f t="shared" si="12"/>
        <v>0.18</v>
      </c>
      <c r="Y19" s="9">
        <f t="shared" si="13"/>
        <v>1.0900000000000001</v>
      </c>
      <c r="Z19" s="9">
        <f t="shared" si="14"/>
        <v>0.38</v>
      </c>
      <c r="AA19" s="9">
        <f t="shared" si="15"/>
        <v>0.19</v>
      </c>
      <c r="AB19" s="9">
        <f t="shared" si="16"/>
        <v>0.53</v>
      </c>
      <c r="AC19" s="4"/>
      <c r="AD19" s="11">
        <f t="shared" si="17"/>
        <v>0.315</v>
      </c>
      <c r="AE19" s="11">
        <f t="shared" si="2"/>
        <v>0.315</v>
      </c>
      <c r="AF19" s="11">
        <f t="shared" si="3"/>
        <v>1.61</v>
      </c>
      <c r="AG19" s="11">
        <f t="shared" si="4"/>
        <v>0.18</v>
      </c>
      <c r="AH19" s="11">
        <f t="shared" si="5"/>
        <v>0</v>
      </c>
    </row>
    <row r="20" spans="3:34" ht="17.25" customHeight="1">
      <c r="C20" s="7" t="str">
        <f t="shared" si="19"/>
        <v>PigsLatin America and the Caribbean</v>
      </c>
      <c r="D20" s="83" t="s">
        <v>90</v>
      </c>
      <c r="E20" s="83" t="s">
        <v>54</v>
      </c>
      <c r="F20" s="5">
        <v>0.29499999999999998</v>
      </c>
      <c r="G20" s="5">
        <v>0.29499999999999998</v>
      </c>
      <c r="H20" s="5">
        <v>1.51</v>
      </c>
      <c r="I20" s="5">
        <v>0.42</v>
      </c>
      <c r="J20" s="5"/>
      <c r="K20" s="5">
        <v>0.04</v>
      </c>
      <c r="L20" s="5">
        <v>0.19</v>
      </c>
      <c r="M20" s="5">
        <v>1.53</v>
      </c>
      <c r="N20" s="5">
        <v>0.45</v>
      </c>
      <c r="O20" s="5">
        <v>0.13</v>
      </c>
      <c r="P20" s="5">
        <v>0.51</v>
      </c>
      <c r="R20" s="9">
        <f t="shared" si="6"/>
        <v>0.29499999999999998</v>
      </c>
      <c r="S20" s="9">
        <f t="shared" si="7"/>
        <v>0.29499999999999998</v>
      </c>
      <c r="T20" s="9">
        <f t="shared" si="8"/>
        <v>1.51</v>
      </c>
      <c r="U20" s="9">
        <f t="shared" si="9"/>
        <v>0.42</v>
      </c>
      <c r="V20" s="9">
        <f t="shared" si="10"/>
        <v>0</v>
      </c>
      <c r="W20" s="9">
        <f t="shared" si="11"/>
        <v>0.04</v>
      </c>
      <c r="X20" s="9">
        <f t="shared" si="12"/>
        <v>0.19</v>
      </c>
      <c r="Y20" s="9">
        <f t="shared" si="13"/>
        <v>1.53</v>
      </c>
      <c r="Z20" s="9">
        <f t="shared" si="14"/>
        <v>0.45</v>
      </c>
      <c r="AA20" s="9">
        <f t="shared" si="15"/>
        <v>0.13</v>
      </c>
      <c r="AB20" s="9">
        <f t="shared" si="16"/>
        <v>0.51</v>
      </c>
      <c r="AC20" s="4"/>
      <c r="AD20" s="11">
        <f t="shared" si="17"/>
        <v>0.29499999999999998</v>
      </c>
      <c r="AE20" s="11">
        <f t="shared" si="2"/>
        <v>0.29499999999999998</v>
      </c>
      <c r="AF20" s="11">
        <f t="shared" si="3"/>
        <v>1.51</v>
      </c>
      <c r="AG20" s="11">
        <f t="shared" si="4"/>
        <v>0.42</v>
      </c>
      <c r="AH20" s="11">
        <f t="shared" si="5"/>
        <v>0</v>
      </c>
    </row>
    <row r="21" spans="3:34" ht="17.25" customHeight="1">
      <c r="C21" s="7" t="str">
        <f t="shared" si="19"/>
        <v>PigsNear East and North Africa</v>
      </c>
      <c r="D21" s="83" t="s">
        <v>90</v>
      </c>
      <c r="E21" s="83" t="s">
        <v>82</v>
      </c>
      <c r="F21" s="5">
        <v>0.19</v>
      </c>
      <c r="G21" s="5">
        <v>0.19</v>
      </c>
      <c r="H21" s="5">
        <v>3.06</v>
      </c>
      <c r="I21" s="5">
        <v>0.25</v>
      </c>
      <c r="J21" s="5"/>
      <c r="K21" s="5">
        <v>0.54</v>
      </c>
      <c r="L21" s="5">
        <v>0.17</v>
      </c>
      <c r="M21" s="5">
        <v>1.02</v>
      </c>
      <c r="N21" s="5">
        <v>0.4</v>
      </c>
      <c r="O21" s="5">
        <v>0.2</v>
      </c>
      <c r="P21" s="5">
        <v>0.54</v>
      </c>
      <c r="R21" s="9">
        <f t="shared" si="6"/>
        <v>0.19</v>
      </c>
      <c r="S21" s="9">
        <f t="shared" si="7"/>
        <v>0.19</v>
      </c>
      <c r="T21" s="9">
        <f t="shared" si="8"/>
        <v>3.06</v>
      </c>
      <c r="U21" s="9">
        <f t="shared" si="9"/>
        <v>0.25</v>
      </c>
      <c r="V21" s="9">
        <f t="shared" si="10"/>
        <v>0</v>
      </c>
      <c r="W21" s="9">
        <f t="shared" si="11"/>
        <v>0.54</v>
      </c>
      <c r="X21" s="9">
        <f t="shared" si="12"/>
        <v>0.17</v>
      </c>
      <c r="Y21" s="9">
        <f t="shared" si="13"/>
        <v>1.02</v>
      </c>
      <c r="Z21" s="9">
        <f t="shared" si="14"/>
        <v>0.4</v>
      </c>
      <c r="AA21" s="9">
        <f t="shared" si="15"/>
        <v>0.2</v>
      </c>
      <c r="AB21" s="9">
        <f t="shared" si="16"/>
        <v>0.54</v>
      </c>
      <c r="AC21" s="4"/>
      <c r="AD21" s="11">
        <f t="shared" si="17"/>
        <v>0.19</v>
      </c>
      <c r="AE21" s="11">
        <f t="shared" si="2"/>
        <v>0.19</v>
      </c>
      <c r="AF21" s="11">
        <f t="shared" si="3"/>
        <v>3.06</v>
      </c>
      <c r="AG21" s="11">
        <f t="shared" si="4"/>
        <v>0.25</v>
      </c>
      <c r="AH21" s="11">
        <f t="shared" si="5"/>
        <v>0</v>
      </c>
    </row>
    <row r="22" spans="3:34" ht="17.25" customHeight="1">
      <c r="C22" s="7" t="str">
        <f t="shared" si="19"/>
        <v>PigsNorth America</v>
      </c>
      <c r="D22" s="83" t="s">
        <v>90</v>
      </c>
      <c r="E22" s="83" t="s">
        <v>57</v>
      </c>
      <c r="F22" s="5">
        <v>0.16500000000000001</v>
      </c>
      <c r="G22" s="5">
        <v>0.16500000000000001</v>
      </c>
      <c r="H22" s="5">
        <v>1.1599999999999999</v>
      </c>
      <c r="I22" s="5">
        <v>0</v>
      </c>
      <c r="J22" s="5"/>
      <c r="K22" s="5">
        <v>0</v>
      </c>
      <c r="L22" s="5">
        <v>0.15</v>
      </c>
      <c r="M22" s="5">
        <v>2.2000000000000002</v>
      </c>
      <c r="N22" s="5">
        <v>0.2</v>
      </c>
      <c r="O22" s="5">
        <v>0.34</v>
      </c>
      <c r="P22" s="5">
        <v>0.57999999999999996</v>
      </c>
      <c r="R22" s="9">
        <f t="shared" si="6"/>
        <v>0.16500000000000001</v>
      </c>
      <c r="S22" s="9">
        <f t="shared" si="7"/>
        <v>0.16500000000000001</v>
      </c>
      <c r="T22" s="9">
        <f t="shared" si="8"/>
        <v>1.1599999999999999</v>
      </c>
      <c r="U22" s="9">
        <f t="shared" si="9"/>
        <v>0</v>
      </c>
      <c r="V22" s="9">
        <f t="shared" si="10"/>
        <v>0</v>
      </c>
      <c r="W22" s="9">
        <f t="shared" si="11"/>
        <v>0</v>
      </c>
      <c r="X22" s="9">
        <f t="shared" si="12"/>
        <v>0.15</v>
      </c>
      <c r="Y22" s="9">
        <f t="shared" si="13"/>
        <v>2.2000000000000002</v>
      </c>
      <c r="Z22" s="9">
        <f t="shared" si="14"/>
        <v>0.2</v>
      </c>
      <c r="AA22" s="9">
        <f t="shared" si="15"/>
        <v>0.34</v>
      </c>
      <c r="AB22" s="9">
        <f t="shared" si="16"/>
        <v>0.57999999999999996</v>
      </c>
      <c r="AC22" s="4"/>
      <c r="AD22" s="11">
        <f t="shared" si="17"/>
        <v>0.16500000000000001</v>
      </c>
      <c r="AE22" s="11">
        <f t="shared" si="2"/>
        <v>0.16500000000000001</v>
      </c>
      <c r="AF22" s="11">
        <f t="shared" si="3"/>
        <v>1.1599999999999999</v>
      </c>
      <c r="AG22" s="11">
        <f t="shared" si="4"/>
        <v>0</v>
      </c>
      <c r="AH22" s="11">
        <f t="shared" si="5"/>
        <v>0</v>
      </c>
    </row>
    <row r="23" spans="3:34" ht="17.25" customHeight="1">
      <c r="C23" s="7" t="str">
        <f t="shared" si="19"/>
        <v>PigsOceania</v>
      </c>
      <c r="D23" s="83" t="s">
        <v>90</v>
      </c>
      <c r="E23" s="83" t="s">
        <v>58</v>
      </c>
      <c r="F23" s="5">
        <v>0.47</v>
      </c>
      <c r="G23" s="5">
        <v>0.47</v>
      </c>
      <c r="H23" s="5">
        <v>1.43</v>
      </c>
      <c r="I23" s="5">
        <v>0.02</v>
      </c>
      <c r="J23" s="5"/>
      <c r="K23" s="5">
        <v>0</v>
      </c>
      <c r="L23" s="5">
        <v>0.19</v>
      </c>
      <c r="M23" s="5">
        <v>4.3600000000000003</v>
      </c>
      <c r="N23" s="5">
        <v>0.17</v>
      </c>
      <c r="O23" s="5">
        <v>0.35</v>
      </c>
      <c r="P23" s="5">
        <v>0.43</v>
      </c>
      <c r="R23" s="9">
        <f t="shared" si="6"/>
        <v>0.47</v>
      </c>
      <c r="S23" s="9">
        <f t="shared" si="7"/>
        <v>0.47</v>
      </c>
      <c r="T23" s="9">
        <f t="shared" si="8"/>
        <v>1.43</v>
      </c>
      <c r="U23" s="9">
        <f t="shared" si="9"/>
        <v>0.02</v>
      </c>
      <c r="V23" s="9">
        <f t="shared" si="10"/>
        <v>0</v>
      </c>
      <c r="W23" s="9">
        <f t="shared" si="11"/>
        <v>0</v>
      </c>
      <c r="X23" s="9">
        <f t="shared" si="12"/>
        <v>0.19</v>
      </c>
      <c r="Y23" s="9">
        <f t="shared" si="13"/>
        <v>4.3600000000000003</v>
      </c>
      <c r="Z23" s="9">
        <f t="shared" si="14"/>
        <v>0.17</v>
      </c>
      <c r="AA23" s="9">
        <f t="shared" si="15"/>
        <v>0.35</v>
      </c>
      <c r="AB23" s="9">
        <f t="shared" si="16"/>
        <v>0.43</v>
      </c>
      <c r="AC23" s="4"/>
      <c r="AD23" s="11">
        <f t="shared" si="17"/>
        <v>0.47</v>
      </c>
      <c r="AE23" s="11">
        <f t="shared" si="2"/>
        <v>0.47</v>
      </c>
      <c r="AF23" s="11">
        <f t="shared" si="3"/>
        <v>1.43</v>
      </c>
      <c r="AG23" s="11">
        <f t="shared" si="4"/>
        <v>0.02</v>
      </c>
      <c r="AH23" s="11">
        <f t="shared" si="5"/>
        <v>0</v>
      </c>
    </row>
    <row r="24" spans="3:34" ht="17.25" customHeight="1">
      <c r="C24" s="7" t="str">
        <f>D24&amp;E24</f>
        <v>PigsRussian Federation</v>
      </c>
      <c r="D24" s="83" t="s">
        <v>90</v>
      </c>
      <c r="E24" s="83" t="s">
        <v>78</v>
      </c>
      <c r="F24" s="5">
        <v>0.185</v>
      </c>
      <c r="G24" s="5">
        <v>0.185</v>
      </c>
      <c r="H24" s="5">
        <v>2.06</v>
      </c>
      <c r="I24" s="5">
        <v>0.3</v>
      </c>
      <c r="J24" s="5"/>
      <c r="K24" s="5">
        <v>0</v>
      </c>
      <c r="L24" s="5">
        <v>0.17</v>
      </c>
      <c r="M24" s="5">
        <v>0.43</v>
      </c>
      <c r="N24" s="5">
        <v>0.51</v>
      </c>
      <c r="O24" s="5">
        <v>0.22</v>
      </c>
      <c r="P24" s="5">
        <v>0.56999999999999995</v>
      </c>
      <c r="R24" s="9">
        <f t="shared" si="6"/>
        <v>0.185</v>
      </c>
      <c r="S24" s="9">
        <f t="shared" si="7"/>
        <v>0.185</v>
      </c>
      <c r="T24" s="9">
        <f t="shared" si="8"/>
        <v>2.06</v>
      </c>
      <c r="U24" s="9">
        <f t="shared" si="9"/>
        <v>0.3</v>
      </c>
      <c r="V24" s="9">
        <f t="shared" si="10"/>
        <v>0</v>
      </c>
      <c r="W24" s="9">
        <f t="shared" si="11"/>
        <v>0</v>
      </c>
      <c r="X24" s="9">
        <f t="shared" si="12"/>
        <v>0.17</v>
      </c>
      <c r="Y24" s="9">
        <f t="shared" si="13"/>
        <v>0.43</v>
      </c>
      <c r="Z24" s="9">
        <f t="shared" si="14"/>
        <v>0.51</v>
      </c>
      <c r="AA24" s="9">
        <f t="shared" si="15"/>
        <v>0.22</v>
      </c>
      <c r="AB24" s="9">
        <f t="shared" si="16"/>
        <v>0.56999999999999995</v>
      </c>
      <c r="AC24" s="4"/>
      <c r="AD24" s="11">
        <f t="shared" si="17"/>
        <v>0.185</v>
      </c>
      <c r="AE24" s="11">
        <f t="shared" si="2"/>
        <v>0.185</v>
      </c>
      <c r="AF24" s="11">
        <f t="shared" si="3"/>
        <v>2.06</v>
      </c>
      <c r="AG24" s="11">
        <f t="shared" si="4"/>
        <v>0.3</v>
      </c>
      <c r="AH24" s="11">
        <f t="shared" si="5"/>
        <v>0</v>
      </c>
    </row>
    <row r="25" spans="3:34" ht="17.25" customHeight="1">
      <c r="C25" s="7" t="str">
        <f t="shared" ref="C25" si="20">D25&amp;E25</f>
        <v>PigsSouth Asia</v>
      </c>
      <c r="D25" s="84" t="s">
        <v>90</v>
      </c>
      <c r="E25" s="84" t="s">
        <v>135</v>
      </c>
      <c r="F25" s="80">
        <v>1.26</v>
      </c>
      <c r="G25" s="80">
        <v>1.26</v>
      </c>
      <c r="H25" s="80">
        <v>2.38</v>
      </c>
      <c r="I25" s="80">
        <v>0.04</v>
      </c>
      <c r="J25" s="80"/>
      <c r="K25" s="80">
        <v>0.36</v>
      </c>
      <c r="L25" s="80">
        <v>0.28999999999999998</v>
      </c>
      <c r="M25" s="80">
        <v>3.78</v>
      </c>
      <c r="N25" s="80">
        <v>0.47</v>
      </c>
      <c r="O25" s="80">
        <v>0.05</v>
      </c>
      <c r="P25" s="80">
        <v>0.2</v>
      </c>
      <c r="R25" s="9">
        <f t="shared" si="6"/>
        <v>1.26</v>
      </c>
      <c r="S25" s="9">
        <f t="shared" si="7"/>
        <v>1.26</v>
      </c>
      <c r="T25" s="9">
        <f t="shared" si="8"/>
        <v>2.38</v>
      </c>
      <c r="U25" s="9">
        <f t="shared" si="9"/>
        <v>0.04</v>
      </c>
      <c r="V25" s="9">
        <f t="shared" si="10"/>
        <v>0</v>
      </c>
      <c r="W25" s="9">
        <f t="shared" si="11"/>
        <v>0.36</v>
      </c>
      <c r="X25" s="9">
        <f t="shared" si="12"/>
        <v>0.28999999999999998</v>
      </c>
      <c r="Y25" s="9">
        <f t="shared" si="13"/>
        <v>3.78</v>
      </c>
      <c r="Z25" s="9">
        <f t="shared" si="14"/>
        <v>0.47</v>
      </c>
      <c r="AA25" s="9">
        <f t="shared" si="15"/>
        <v>0.05</v>
      </c>
      <c r="AB25" s="9">
        <f t="shared" si="16"/>
        <v>0.2</v>
      </c>
      <c r="AC25" s="4"/>
      <c r="AD25" s="11">
        <f t="shared" si="17"/>
        <v>1.26</v>
      </c>
      <c r="AE25" s="11">
        <f t="shared" si="2"/>
        <v>1.26</v>
      </c>
      <c r="AF25" s="11">
        <f t="shared" si="3"/>
        <v>2.38</v>
      </c>
      <c r="AG25" s="11">
        <f t="shared" si="4"/>
        <v>0.04</v>
      </c>
      <c r="AH25" s="11">
        <f t="shared" si="5"/>
        <v>0</v>
      </c>
    </row>
    <row r="26" spans="3:34" ht="17.25" customHeight="1">
      <c r="C26" s="7" t="str">
        <f t="shared" ref="C26:C34" si="21">D26&amp;E26</f>
        <v>PigsSub-Saharan Africa</v>
      </c>
      <c r="D26" s="83" t="s">
        <v>90</v>
      </c>
      <c r="E26" s="83" t="s">
        <v>126</v>
      </c>
      <c r="F26" s="5">
        <v>0.61</v>
      </c>
      <c r="G26" s="5">
        <v>0.61</v>
      </c>
      <c r="H26" s="5">
        <v>1.38</v>
      </c>
      <c r="I26" s="5">
        <v>0.1</v>
      </c>
      <c r="J26" s="5"/>
      <c r="K26" s="5">
        <v>0.17</v>
      </c>
      <c r="L26" s="5">
        <v>0.28999999999999998</v>
      </c>
      <c r="M26" s="5">
        <v>2.77</v>
      </c>
      <c r="N26" s="5">
        <v>0.43</v>
      </c>
      <c r="O26" s="5">
        <v>0.09</v>
      </c>
      <c r="P26" s="5">
        <v>0.22</v>
      </c>
      <c r="R26" s="9">
        <f t="shared" si="6"/>
        <v>0.61</v>
      </c>
      <c r="S26" s="9">
        <f t="shared" si="7"/>
        <v>0.61</v>
      </c>
      <c r="T26" s="9">
        <f t="shared" si="8"/>
        <v>1.38</v>
      </c>
      <c r="U26" s="9">
        <f t="shared" si="9"/>
        <v>0.1</v>
      </c>
      <c r="V26" s="9">
        <f t="shared" si="10"/>
        <v>0</v>
      </c>
      <c r="W26" s="9">
        <f t="shared" si="11"/>
        <v>0.17</v>
      </c>
      <c r="X26" s="9">
        <f t="shared" si="12"/>
        <v>0.28999999999999998</v>
      </c>
      <c r="Y26" s="9">
        <f t="shared" si="13"/>
        <v>2.77</v>
      </c>
      <c r="Z26" s="9">
        <f t="shared" si="14"/>
        <v>0.43</v>
      </c>
      <c r="AA26" s="9">
        <f t="shared" si="15"/>
        <v>0.09</v>
      </c>
      <c r="AB26" s="9">
        <f t="shared" si="16"/>
        <v>0.22</v>
      </c>
      <c r="AC26" s="4"/>
      <c r="AD26" s="11">
        <f t="shared" si="17"/>
        <v>0.61</v>
      </c>
      <c r="AE26" s="11">
        <f t="shared" si="2"/>
        <v>0.61</v>
      </c>
      <c r="AF26" s="11">
        <f t="shared" si="3"/>
        <v>1.38</v>
      </c>
      <c r="AG26" s="11">
        <f t="shared" si="4"/>
        <v>0.1</v>
      </c>
      <c r="AH26" s="11">
        <f t="shared" si="5"/>
        <v>0</v>
      </c>
    </row>
    <row r="27" spans="3:34" ht="17.25" customHeight="1">
      <c r="C27" s="7" t="str">
        <f t="shared" si="21"/>
        <v>PigsWestern Europe</v>
      </c>
      <c r="D27" s="83" t="s">
        <v>90</v>
      </c>
      <c r="E27" s="83" t="s">
        <v>64</v>
      </c>
      <c r="F27" s="5">
        <v>0.36</v>
      </c>
      <c r="G27" s="5">
        <v>0.36</v>
      </c>
      <c r="H27" s="5">
        <v>1.39</v>
      </c>
      <c r="I27" s="5">
        <v>0.28000000000000003</v>
      </c>
      <c r="J27" s="5"/>
      <c r="K27" s="5">
        <v>0</v>
      </c>
      <c r="L27" s="5">
        <v>0.16</v>
      </c>
      <c r="M27" s="5">
        <v>1.21</v>
      </c>
      <c r="N27" s="5">
        <v>0.35</v>
      </c>
      <c r="O27" s="5">
        <v>0.27</v>
      </c>
      <c r="P27" s="5">
        <v>0.57999999999999996</v>
      </c>
      <c r="R27" s="9">
        <f t="shared" si="6"/>
        <v>0.36</v>
      </c>
      <c r="S27" s="9">
        <f t="shared" si="7"/>
        <v>0.36</v>
      </c>
      <c r="T27" s="9">
        <f t="shared" si="8"/>
        <v>1.39</v>
      </c>
      <c r="U27" s="9">
        <f t="shared" si="9"/>
        <v>0.28000000000000003</v>
      </c>
      <c r="V27" s="9">
        <f t="shared" si="10"/>
        <v>0</v>
      </c>
      <c r="W27" s="9">
        <f t="shared" si="11"/>
        <v>0</v>
      </c>
      <c r="X27" s="9">
        <f t="shared" si="12"/>
        <v>0.16</v>
      </c>
      <c r="Y27" s="9">
        <f t="shared" si="13"/>
        <v>1.21</v>
      </c>
      <c r="Z27" s="9">
        <f t="shared" si="14"/>
        <v>0.35</v>
      </c>
      <c r="AA27" s="9">
        <f t="shared" si="15"/>
        <v>0.27</v>
      </c>
      <c r="AB27" s="9">
        <f t="shared" si="16"/>
        <v>0.57999999999999996</v>
      </c>
      <c r="AC27" s="4"/>
      <c r="AD27" s="11">
        <f t="shared" si="17"/>
        <v>0.36</v>
      </c>
      <c r="AE27" s="11">
        <f t="shared" si="2"/>
        <v>0.36</v>
      </c>
      <c r="AF27" s="11">
        <f t="shared" si="3"/>
        <v>1.39</v>
      </c>
      <c r="AG27" s="11">
        <f t="shared" si="4"/>
        <v>0.28000000000000003</v>
      </c>
      <c r="AH27" s="11">
        <f t="shared" si="5"/>
        <v>0</v>
      </c>
    </row>
    <row r="28" spans="3:34" ht="17.25" customHeight="1">
      <c r="C28" s="7" t="str">
        <f t="shared" si="21"/>
        <v>PigsWorld</v>
      </c>
      <c r="D28" s="84" t="s">
        <v>90</v>
      </c>
      <c r="E28" s="84" t="s">
        <v>570</v>
      </c>
      <c r="F28" s="80">
        <v>0.36</v>
      </c>
      <c r="G28" s="80">
        <v>0.36</v>
      </c>
      <c r="H28" s="80">
        <v>1.7</v>
      </c>
      <c r="I28" s="80">
        <v>0.19</v>
      </c>
      <c r="J28" s="80"/>
      <c r="K28" s="80">
        <v>0.13</v>
      </c>
      <c r="L28" s="80">
        <v>0.18</v>
      </c>
      <c r="M28" s="80">
        <v>1.98</v>
      </c>
      <c r="N28" s="80">
        <v>0.36</v>
      </c>
      <c r="O28" s="80">
        <v>0.22</v>
      </c>
      <c r="P28" s="80">
        <v>0.49</v>
      </c>
      <c r="R28" s="9">
        <f t="shared" si="6"/>
        <v>0.36</v>
      </c>
      <c r="S28" s="9">
        <f t="shared" si="7"/>
        <v>0.36</v>
      </c>
      <c r="T28" s="9">
        <f t="shared" si="8"/>
        <v>1.7</v>
      </c>
      <c r="U28" s="9">
        <f t="shared" si="9"/>
        <v>0.19</v>
      </c>
      <c r="V28" s="9">
        <f t="shared" si="10"/>
        <v>0</v>
      </c>
      <c r="W28" s="9">
        <f t="shared" si="11"/>
        <v>0.13</v>
      </c>
      <c r="X28" s="9">
        <f t="shared" si="12"/>
        <v>0.18</v>
      </c>
      <c r="Y28" s="9">
        <f t="shared" si="13"/>
        <v>1.98</v>
      </c>
      <c r="Z28" s="9">
        <f t="shared" si="14"/>
        <v>0.36</v>
      </c>
      <c r="AA28" s="9">
        <f t="shared" si="15"/>
        <v>0.22</v>
      </c>
      <c r="AB28" s="9">
        <f t="shared" si="16"/>
        <v>0.49</v>
      </c>
      <c r="AC28" s="4"/>
      <c r="AD28" s="82">
        <f t="shared" si="17"/>
        <v>0.36</v>
      </c>
      <c r="AE28" s="82">
        <f t="shared" si="2"/>
        <v>0.36</v>
      </c>
      <c r="AF28" s="82">
        <f t="shared" si="3"/>
        <v>1.7</v>
      </c>
      <c r="AG28" s="82">
        <f t="shared" si="4"/>
        <v>0.19</v>
      </c>
      <c r="AH28" s="82">
        <f t="shared" si="5"/>
        <v>0</v>
      </c>
    </row>
    <row r="29" spans="3:34" ht="17.25" customHeight="1">
      <c r="C29" s="7" t="str">
        <f t="shared" si="21"/>
        <v>ChickenEast Asia and Southeast Asia</v>
      </c>
      <c r="D29" s="187" t="s">
        <v>71</v>
      </c>
      <c r="E29" s="187" t="s">
        <v>72</v>
      </c>
      <c r="F29" s="188">
        <v>0.34499999999999997</v>
      </c>
      <c r="G29" s="188">
        <v>0.34499999999999997</v>
      </c>
      <c r="H29" s="188">
        <v>1.74</v>
      </c>
      <c r="I29" s="188">
        <v>0.33</v>
      </c>
      <c r="J29" s="188"/>
      <c r="K29" s="188">
        <v>0.01</v>
      </c>
      <c r="L29" s="188"/>
      <c r="M29" s="188">
        <v>0.08</v>
      </c>
      <c r="N29" s="188">
        <v>0.17</v>
      </c>
      <c r="O29" s="188">
        <v>0.57000000000000006</v>
      </c>
      <c r="P29" s="188">
        <v>0.64</v>
      </c>
      <c r="R29" s="9">
        <f t="shared" si="6"/>
        <v>0.34499999999999997</v>
      </c>
      <c r="S29" s="9">
        <f t="shared" si="7"/>
        <v>0.34499999999999997</v>
      </c>
      <c r="T29" s="9">
        <f t="shared" si="8"/>
        <v>1.74</v>
      </c>
      <c r="U29" s="9">
        <f t="shared" si="9"/>
        <v>0.33</v>
      </c>
      <c r="V29" s="9">
        <f t="shared" si="10"/>
        <v>0</v>
      </c>
      <c r="W29" s="9">
        <f t="shared" si="11"/>
        <v>0.01</v>
      </c>
      <c r="X29" s="9">
        <f t="shared" si="12"/>
        <v>0</v>
      </c>
      <c r="Y29" s="9">
        <f t="shared" si="13"/>
        <v>0.08</v>
      </c>
      <c r="Z29" s="9">
        <f t="shared" si="14"/>
        <v>0.17</v>
      </c>
      <c r="AA29" s="9">
        <f t="shared" si="15"/>
        <v>0.57000000000000006</v>
      </c>
      <c r="AB29" s="9">
        <f t="shared" si="16"/>
        <v>0.64</v>
      </c>
      <c r="AC29" s="4"/>
      <c r="AD29" s="194">
        <f t="shared" si="17"/>
        <v>0.34499999999999997</v>
      </c>
      <c r="AE29" s="194">
        <f t="shared" si="2"/>
        <v>0.34499999999999997</v>
      </c>
      <c r="AF29" s="194">
        <f t="shared" si="3"/>
        <v>1.74</v>
      </c>
      <c r="AG29" s="194">
        <f t="shared" si="4"/>
        <v>0.33</v>
      </c>
      <c r="AH29" s="194">
        <f t="shared" si="5"/>
        <v>0</v>
      </c>
    </row>
    <row r="30" spans="3:34" ht="17.25" customHeight="1">
      <c r="C30" s="7" t="str">
        <f t="shared" si="21"/>
        <v>ChickenEastern Europe</v>
      </c>
      <c r="D30" s="83" t="s">
        <v>71</v>
      </c>
      <c r="E30" s="83" t="s">
        <v>88</v>
      </c>
      <c r="F30" s="5">
        <v>0.245</v>
      </c>
      <c r="G30" s="5">
        <v>0.245</v>
      </c>
      <c r="H30" s="5">
        <v>1.08</v>
      </c>
      <c r="I30" s="5">
        <v>0.21</v>
      </c>
      <c r="J30" s="5"/>
      <c r="K30" s="5">
        <v>0</v>
      </c>
      <c r="L30" s="5"/>
      <c r="M30" s="5">
        <v>0.08</v>
      </c>
      <c r="N30" s="5">
        <v>0.05</v>
      </c>
      <c r="O30" s="5">
        <v>0.46</v>
      </c>
      <c r="P30" s="5">
        <v>0.64</v>
      </c>
      <c r="R30" s="9">
        <f t="shared" si="6"/>
        <v>0.245</v>
      </c>
      <c r="S30" s="9">
        <f t="shared" si="7"/>
        <v>0.245</v>
      </c>
      <c r="T30" s="9">
        <f t="shared" si="8"/>
        <v>1.08</v>
      </c>
      <c r="U30" s="9">
        <f t="shared" si="9"/>
        <v>0.21</v>
      </c>
      <c r="V30" s="9">
        <f t="shared" si="10"/>
        <v>0</v>
      </c>
      <c r="W30" s="9">
        <f t="shared" si="11"/>
        <v>0</v>
      </c>
      <c r="X30" s="9">
        <f t="shared" si="12"/>
        <v>0</v>
      </c>
      <c r="Y30" s="9">
        <f t="shared" si="13"/>
        <v>0.08</v>
      </c>
      <c r="Z30" s="9">
        <f t="shared" si="14"/>
        <v>0.05</v>
      </c>
      <c r="AA30" s="9">
        <f t="shared" si="15"/>
        <v>0.46</v>
      </c>
      <c r="AB30" s="9">
        <f t="shared" si="16"/>
        <v>0.64</v>
      </c>
      <c r="AC30" s="4"/>
      <c r="AD30" s="11">
        <f t="shared" si="17"/>
        <v>0.245</v>
      </c>
      <c r="AE30" s="11">
        <f t="shared" si="2"/>
        <v>0.245</v>
      </c>
      <c r="AF30" s="11">
        <f t="shared" si="3"/>
        <v>1.08</v>
      </c>
      <c r="AG30" s="11">
        <f t="shared" si="4"/>
        <v>0.21</v>
      </c>
      <c r="AH30" s="11">
        <f t="shared" si="5"/>
        <v>0</v>
      </c>
    </row>
    <row r="31" spans="3:34" ht="17.25" customHeight="1">
      <c r="C31" s="7" t="str">
        <f t="shared" si="21"/>
        <v>ChickenLatin America and the Caribbean</v>
      </c>
      <c r="D31" s="83" t="s">
        <v>71</v>
      </c>
      <c r="E31" s="83" t="s">
        <v>54</v>
      </c>
      <c r="F31" s="5">
        <v>0.19</v>
      </c>
      <c r="G31" s="5">
        <v>0.19</v>
      </c>
      <c r="H31" s="5">
        <v>1.1200000000000001</v>
      </c>
      <c r="I31" s="5">
        <v>0.39</v>
      </c>
      <c r="J31" s="5"/>
      <c r="K31" s="5">
        <v>0</v>
      </c>
      <c r="L31" s="5"/>
      <c r="M31" s="5">
        <v>0.11</v>
      </c>
      <c r="N31" s="5">
        <v>0.09</v>
      </c>
      <c r="O31" s="5">
        <v>0.4</v>
      </c>
      <c r="P31" s="5">
        <v>0.65</v>
      </c>
      <c r="R31" s="9">
        <f t="shared" si="6"/>
        <v>0.19</v>
      </c>
      <c r="S31" s="9">
        <f t="shared" si="7"/>
        <v>0.19</v>
      </c>
      <c r="T31" s="9">
        <f t="shared" si="8"/>
        <v>1.1200000000000001</v>
      </c>
      <c r="U31" s="9">
        <f t="shared" si="9"/>
        <v>0.39</v>
      </c>
      <c r="V31" s="9">
        <f t="shared" si="10"/>
        <v>0</v>
      </c>
      <c r="W31" s="9">
        <f t="shared" si="11"/>
        <v>0</v>
      </c>
      <c r="X31" s="9">
        <f t="shared" si="12"/>
        <v>0</v>
      </c>
      <c r="Y31" s="9">
        <f t="shared" si="13"/>
        <v>0.11</v>
      </c>
      <c r="Z31" s="9">
        <f t="shared" si="14"/>
        <v>0.09</v>
      </c>
      <c r="AA31" s="9">
        <f t="shared" si="15"/>
        <v>0.4</v>
      </c>
      <c r="AB31" s="9">
        <f t="shared" si="16"/>
        <v>0.65</v>
      </c>
      <c r="AC31" s="4"/>
      <c r="AD31" s="11">
        <f t="shared" si="17"/>
        <v>0.19</v>
      </c>
      <c r="AE31" s="11">
        <f t="shared" si="2"/>
        <v>0.19</v>
      </c>
      <c r="AF31" s="11">
        <f t="shared" si="3"/>
        <v>1.1200000000000001</v>
      </c>
      <c r="AG31" s="11">
        <f t="shared" si="4"/>
        <v>0.39</v>
      </c>
      <c r="AH31" s="11">
        <f t="shared" si="5"/>
        <v>0</v>
      </c>
    </row>
    <row r="32" spans="3:34" ht="17.25" customHeight="1">
      <c r="C32" s="7" t="str">
        <f t="shared" si="21"/>
        <v>ChickenNear East and North Africa</v>
      </c>
      <c r="D32" s="83" t="s">
        <v>71</v>
      </c>
      <c r="E32" s="83" t="s">
        <v>82</v>
      </c>
      <c r="F32" s="5">
        <v>0.34</v>
      </c>
      <c r="G32" s="5">
        <v>0.34</v>
      </c>
      <c r="H32" s="5">
        <v>1.95</v>
      </c>
      <c r="I32" s="5">
        <v>0.3</v>
      </c>
      <c r="J32" s="5"/>
      <c r="K32" s="5">
        <v>0</v>
      </c>
      <c r="L32" s="5"/>
      <c r="M32" s="5">
        <v>0.12</v>
      </c>
      <c r="N32" s="5">
        <v>7.0000000000000007E-2</v>
      </c>
      <c r="O32" s="5">
        <v>0.57000000000000006</v>
      </c>
      <c r="P32" s="5">
        <v>0.65</v>
      </c>
      <c r="R32" s="9">
        <f t="shared" si="6"/>
        <v>0.34</v>
      </c>
      <c r="S32" s="9">
        <f t="shared" si="7"/>
        <v>0.34</v>
      </c>
      <c r="T32" s="9">
        <f t="shared" si="8"/>
        <v>1.95</v>
      </c>
      <c r="U32" s="9">
        <f t="shared" si="9"/>
        <v>0.3</v>
      </c>
      <c r="V32" s="9">
        <f t="shared" si="10"/>
        <v>0</v>
      </c>
      <c r="W32" s="9">
        <f t="shared" si="11"/>
        <v>0</v>
      </c>
      <c r="X32" s="9">
        <f t="shared" si="12"/>
        <v>0</v>
      </c>
      <c r="Y32" s="9">
        <f t="shared" si="13"/>
        <v>0.12</v>
      </c>
      <c r="Z32" s="9">
        <f t="shared" si="14"/>
        <v>7.0000000000000007E-2</v>
      </c>
      <c r="AA32" s="9">
        <f t="shared" si="15"/>
        <v>0.57000000000000006</v>
      </c>
      <c r="AB32" s="9">
        <f t="shared" si="16"/>
        <v>0.65</v>
      </c>
      <c r="AC32" s="4"/>
      <c r="AD32" s="11">
        <f t="shared" si="17"/>
        <v>0.34</v>
      </c>
      <c r="AE32" s="11">
        <f t="shared" si="2"/>
        <v>0.34</v>
      </c>
      <c r="AF32" s="11">
        <f t="shared" si="3"/>
        <v>1.95</v>
      </c>
      <c r="AG32" s="11">
        <f t="shared" si="4"/>
        <v>0.3</v>
      </c>
      <c r="AH32" s="11">
        <f t="shared" si="5"/>
        <v>0</v>
      </c>
    </row>
    <row r="33" spans="3:34" ht="17.25" customHeight="1">
      <c r="C33" s="7" t="str">
        <f t="shared" si="21"/>
        <v>ChickenNorth America</v>
      </c>
      <c r="D33" s="83" t="s">
        <v>71</v>
      </c>
      <c r="E33" s="83" t="s">
        <v>57</v>
      </c>
      <c r="F33" s="5">
        <v>0.125</v>
      </c>
      <c r="G33" s="5">
        <v>0.125</v>
      </c>
      <c r="H33" s="5">
        <v>1.01</v>
      </c>
      <c r="I33" s="5">
        <v>0</v>
      </c>
      <c r="J33" s="5"/>
      <c r="K33" s="5">
        <v>0</v>
      </c>
      <c r="L33" s="5"/>
      <c r="M33" s="5">
        <v>0.08</v>
      </c>
      <c r="N33" s="5">
        <v>0.11</v>
      </c>
      <c r="O33" s="5">
        <v>0.56999999999999995</v>
      </c>
      <c r="P33" s="5">
        <v>0.66</v>
      </c>
      <c r="R33" s="9">
        <f t="shared" si="6"/>
        <v>0.125</v>
      </c>
      <c r="S33" s="9">
        <f t="shared" si="7"/>
        <v>0.125</v>
      </c>
      <c r="T33" s="9">
        <f t="shared" si="8"/>
        <v>1.01</v>
      </c>
      <c r="U33" s="9">
        <f t="shared" si="9"/>
        <v>0</v>
      </c>
      <c r="V33" s="9">
        <f t="shared" si="10"/>
        <v>0</v>
      </c>
      <c r="W33" s="9">
        <f t="shared" si="11"/>
        <v>0</v>
      </c>
      <c r="X33" s="9">
        <f t="shared" si="12"/>
        <v>0</v>
      </c>
      <c r="Y33" s="9">
        <f t="shared" si="13"/>
        <v>0.08</v>
      </c>
      <c r="Z33" s="9">
        <f t="shared" si="14"/>
        <v>0.11</v>
      </c>
      <c r="AA33" s="9">
        <f t="shared" si="15"/>
        <v>0.56999999999999995</v>
      </c>
      <c r="AB33" s="9">
        <f t="shared" si="16"/>
        <v>0.66</v>
      </c>
      <c r="AC33" s="4"/>
      <c r="AD33" s="11">
        <f t="shared" si="17"/>
        <v>0.125</v>
      </c>
      <c r="AE33" s="11">
        <f t="shared" si="2"/>
        <v>0.125</v>
      </c>
      <c r="AF33" s="11">
        <f t="shared" si="3"/>
        <v>1.01</v>
      </c>
      <c r="AG33" s="11">
        <f t="shared" si="4"/>
        <v>0</v>
      </c>
      <c r="AH33" s="11">
        <f t="shared" si="5"/>
        <v>0</v>
      </c>
    </row>
    <row r="34" spans="3:34" ht="17.25" customHeight="1">
      <c r="C34" s="7" t="str">
        <f t="shared" si="21"/>
        <v>ChickenOceania</v>
      </c>
      <c r="D34" s="84" t="s">
        <v>71</v>
      </c>
      <c r="E34" s="84" t="s">
        <v>58</v>
      </c>
      <c r="F34" s="80">
        <v>0.4</v>
      </c>
      <c r="G34" s="80">
        <v>0.4</v>
      </c>
      <c r="H34" s="80">
        <v>1.47</v>
      </c>
      <c r="I34" s="80">
        <v>0.09</v>
      </c>
      <c r="J34" s="80"/>
      <c r="K34" s="80">
        <v>0</v>
      </c>
      <c r="L34" s="80"/>
      <c r="M34" s="80">
        <v>0.12</v>
      </c>
      <c r="N34" s="80">
        <v>0.08</v>
      </c>
      <c r="O34" s="80">
        <v>0.65</v>
      </c>
      <c r="P34" s="80">
        <v>0.66</v>
      </c>
      <c r="R34" s="9">
        <f t="shared" si="6"/>
        <v>0.4</v>
      </c>
      <c r="S34" s="9">
        <f t="shared" si="7"/>
        <v>0.4</v>
      </c>
      <c r="T34" s="9">
        <f t="shared" si="8"/>
        <v>1.47</v>
      </c>
      <c r="U34" s="9">
        <f t="shared" si="9"/>
        <v>0.09</v>
      </c>
      <c r="V34" s="9">
        <f t="shared" si="10"/>
        <v>0</v>
      </c>
      <c r="W34" s="9">
        <f t="shared" si="11"/>
        <v>0</v>
      </c>
      <c r="X34" s="9">
        <f t="shared" si="12"/>
        <v>0</v>
      </c>
      <c r="Y34" s="9">
        <f t="shared" si="13"/>
        <v>0.12</v>
      </c>
      <c r="Z34" s="9">
        <f t="shared" si="14"/>
        <v>0.08</v>
      </c>
      <c r="AA34" s="9">
        <f t="shared" si="15"/>
        <v>0.65</v>
      </c>
      <c r="AB34" s="9">
        <f t="shared" si="16"/>
        <v>0.66</v>
      </c>
      <c r="AC34" s="4"/>
      <c r="AD34" s="11">
        <f t="shared" si="17"/>
        <v>0.4</v>
      </c>
      <c r="AE34" s="11">
        <f t="shared" si="2"/>
        <v>0.4</v>
      </c>
      <c r="AF34" s="11">
        <f t="shared" si="3"/>
        <v>1.47</v>
      </c>
      <c r="AG34" s="11">
        <f t="shared" si="4"/>
        <v>0.09</v>
      </c>
      <c r="AH34" s="11">
        <f t="shared" si="5"/>
        <v>0</v>
      </c>
    </row>
    <row r="35" spans="3:34" ht="17.25" customHeight="1">
      <c r="C35" s="7" t="str">
        <f>D35&amp;E35</f>
        <v>ChickenRussian Federation</v>
      </c>
      <c r="D35" s="83" t="s">
        <v>71</v>
      </c>
      <c r="E35" s="83" t="s">
        <v>78</v>
      </c>
      <c r="F35" s="5">
        <v>0.155</v>
      </c>
      <c r="G35" s="5">
        <v>0.155</v>
      </c>
      <c r="H35" s="5">
        <v>1.37</v>
      </c>
      <c r="I35" s="5">
        <v>0.38</v>
      </c>
      <c r="J35" s="5"/>
      <c r="K35" s="5">
        <v>0</v>
      </c>
      <c r="L35" s="5"/>
      <c r="M35" s="5">
        <v>7.0000000000000007E-2</v>
      </c>
      <c r="N35" s="5">
        <v>0.05</v>
      </c>
      <c r="O35" s="5">
        <v>0.44</v>
      </c>
      <c r="P35" s="5">
        <v>0.66</v>
      </c>
      <c r="R35" s="9">
        <f t="shared" si="6"/>
        <v>0.155</v>
      </c>
      <c r="S35" s="9">
        <f t="shared" si="7"/>
        <v>0.155</v>
      </c>
      <c r="T35" s="9">
        <f t="shared" si="8"/>
        <v>1.37</v>
      </c>
      <c r="U35" s="9">
        <f t="shared" si="9"/>
        <v>0.38</v>
      </c>
      <c r="V35" s="9">
        <f t="shared" si="10"/>
        <v>0</v>
      </c>
      <c r="W35" s="9">
        <f t="shared" si="11"/>
        <v>0</v>
      </c>
      <c r="X35" s="9">
        <f t="shared" si="12"/>
        <v>0</v>
      </c>
      <c r="Y35" s="9">
        <f t="shared" si="13"/>
        <v>7.0000000000000007E-2</v>
      </c>
      <c r="Z35" s="9">
        <f t="shared" si="14"/>
        <v>0.05</v>
      </c>
      <c r="AA35" s="9">
        <f t="shared" si="15"/>
        <v>0.44</v>
      </c>
      <c r="AB35" s="9">
        <f t="shared" si="16"/>
        <v>0.66</v>
      </c>
      <c r="AC35" s="4"/>
      <c r="AD35" s="11">
        <f t="shared" si="17"/>
        <v>0.155</v>
      </c>
      <c r="AE35" s="11">
        <f t="shared" si="2"/>
        <v>0.155</v>
      </c>
      <c r="AF35" s="11">
        <f t="shared" si="3"/>
        <v>1.37</v>
      </c>
      <c r="AG35" s="11">
        <f t="shared" si="4"/>
        <v>0.38</v>
      </c>
      <c r="AH35" s="11">
        <f t="shared" si="5"/>
        <v>0</v>
      </c>
    </row>
    <row r="36" spans="3:34" ht="17.25" customHeight="1">
      <c r="C36" s="7" t="str">
        <f t="shared" ref="C36:C44" si="22">D36&amp;E36</f>
        <v>ChickenSouth Asia</v>
      </c>
      <c r="D36" s="83" t="s">
        <v>71</v>
      </c>
      <c r="E36" s="83" t="s">
        <v>135</v>
      </c>
      <c r="F36" s="5">
        <v>0.44500000000000001</v>
      </c>
      <c r="G36" s="5">
        <v>0.44500000000000001</v>
      </c>
      <c r="H36" s="5">
        <v>1.81</v>
      </c>
      <c r="I36" s="5">
        <v>0.18</v>
      </c>
      <c r="J36" s="5"/>
      <c r="K36" s="5">
        <v>0.01</v>
      </c>
      <c r="L36" s="5"/>
      <c r="M36" s="5">
        <v>0.09</v>
      </c>
      <c r="N36" s="5">
        <v>0.08</v>
      </c>
      <c r="O36" s="5">
        <v>0.58000000000000007</v>
      </c>
      <c r="P36" s="5">
        <v>0.64</v>
      </c>
      <c r="R36" s="9">
        <f t="shared" si="6"/>
        <v>0.44500000000000001</v>
      </c>
      <c r="S36" s="9">
        <f t="shared" si="7"/>
        <v>0.44500000000000001</v>
      </c>
      <c r="T36" s="9">
        <f t="shared" si="8"/>
        <v>1.81</v>
      </c>
      <c r="U36" s="9">
        <f t="shared" si="9"/>
        <v>0.18</v>
      </c>
      <c r="V36" s="9">
        <f t="shared" si="10"/>
        <v>0</v>
      </c>
      <c r="W36" s="9">
        <f t="shared" si="11"/>
        <v>0.01</v>
      </c>
      <c r="X36" s="9">
        <f t="shared" si="12"/>
        <v>0</v>
      </c>
      <c r="Y36" s="9">
        <f t="shared" si="13"/>
        <v>0.09</v>
      </c>
      <c r="Z36" s="9">
        <f t="shared" si="14"/>
        <v>0.08</v>
      </c>
      <c r="AA36" s="9">
        <f t="shared" si="15"/>
        <v>0.58000000000000007</v>
      </c>
      <c r="AB36" s="9">
        <f t="shared" si="16"/>
        <v>0.64</v>
      </c>
      <c r="AC36" s="4"/>
      <c r="AD36" s="11">
        <f t="shared" si="17"/>
        <v>0.44500000000000001</v>
      </c>
      <c r="AE36" s="11">
        <f t="shared" si="2"/>
        <v>0.44500000000000001</v>
      </c>
      <c r="AF36" s="11">
        <f t="shared" si="3"/>
        <v>1.81</v>
      </c>
      <c r="AG36" s="11">
        <f t="shared" si="4"/>
        <v>0.18</v>
      </c>
      <c r="AH36" s="11">
        <f t="shared" si="5"/>
        <v>0</v>
      </c>
    </row>
    <row r="37" spans="3:34" ht="17.25" customHeight="1">
      <c r="C37" s="7" t="str">
        <f t="shared" si="22"/>
        <v>ChickenSub-Saharan Africa</v>
      </c>
      <c r="D37" s="83" t="s">
        <v>71</v>
      </c>
      <c r="E37" s="83" t="s">
        <v>126</v>
      </c>
      <c r="F37" s="5">
        <v>0.41</v>
      </c>
      <c r="G37" s="5">
        <v>0.41</v>
      </c>
      <c r="H37" s="5">
        <v>1.52</v>
      </c>
      <c r="I37" s="5">
        <v>0.8</v>
      </c>
      <c r="J37" s="5"/>
      <c r="K37" s="5">
        <v>0.02</v>
      </c>
      <c r="L37" s="5"/>
      <c r="M37" s="5">
        <v>0.09</v>
      </c>
      <c r="N37" s="5">
        <v>0.13</v>
      </c>
      <c r="O37" s="5">
        <v>0.45999999999999996</v>
      </c>
      <c r="P37" s="5">
        <v>0.56000000000000005</v>
      </c>
      <c r="R37" s="9">
        <f t="shared" si="6"/>
        <v>0.41</v>
      </c>
      <c r="S37" s="9">
        <f t="shared" si="7"/>
        <v>0.41</v>
      </c>
      <c r="T37" s="9">
        <f t="shared" si="8"/>
        <v>1.52</v>
      </c>
      <c r="U37" s="9">
        <f t="shared" si="9"/>
        <v>0.8</v>
      </c>
      <c r="V37" s="9">
        <f t="shared" si="10"/>
        <v>0</v>
      </c>
      <c r="W37" s="9">
        <f t="shared" si="11"/>
        <v>0.02</v>
      </c>
      <c r="X37" s="9">
        <f t="shared" si="12"/>
        <v>0</v>
      </c>
      <c r="Y37" s="9">
        <f t="shared" si="13"/>
        <v>0.09</v>
      </c>
      <c r="Z37" s="9">
        <f t="shared" si="14"/>
        <v>0.13</v>
      </c>
      <c r="AA37" s="9">
        <f t="shared" si="15"/>
        <v>0.45999999999999996</v>
      </c>
      <c r="AB37" s="9">
        <f t="shared" si="16"/>
        <v>0.56000000000000005</v>
      </c>
      <c r="AC37" s="4"/>
      <c r="AD37" s="11">
        <f t="shared" si="17"/>
        <v>0.41</v>
      </c>
      <c r="AE37" s="11">
        <f t="shared" si="2"/>
        <v>0.41</v>
      </c>
      <c r="AF37" s="11">
        <f t="shared" si="3"/>
        <v>1.52</v>
      </c>
      <c r="AG37" s="11">
        <f t="shared" si="4"/>
        <v>0.8</v>
      </c>
      <c r="AH37" s="11">
        <f t="shared" si="5"/>
        <v>0</v>
      </c>
    </row>
    <row r="38" spans="3:34" ht="17.25" customHeight="1">
      <c r="C38" s="7" t="str">
        <f t="shared" si="22"/>
        <v>ChickenWestern Europe</v>
      </c>
      <c r="D38" s="83" t="s">
        <v>71</v>
      </c>
      <c r="E38" s="83" t="s">
        <v>64</v>
      </c>
      <c r="F38" s="5">
        <v>0.28999999999999998</v>
      </c>
      <c r="G38" s="5">
        <v>0.28999999999999998</v>
      </c>
      <c r="H38" s="5">
        <v>0.99</v>
      </c>
      <c r="I38" s="5">
        <v>0.37</v>
      </c>
      <c r="J38" s="5"/>
      <c r="K38" s="5">
        <v>0</v>
      </c>
      <c r="L38" s="5"/>
      <c r="M38" s="5">
        <v>0.11</v>
      </c>
      <c r="N38" s="5">
        <v>0.08</v>
      </c>
      <c r="O38" s="5">
        <v>0.48</v>
      </c>
      <c r="P38" s="5">
        <v>0.66</v>
      </c>
      <c r="R38" s="9">
        <f t="shared" si="6"/>
        <v>0.28999999999999998</v>
      </c>
      <c r="S38" s="9">
        <f t="shared" si="7"/>
        <v>0.28999999999999998</v>
      </c>
      <c r="T38" s="9">
        <f t="shared" si="8"/>
        <v>0.99</v>
      </c>
      <c r="U38" s="9">
        <f t="shared" si="9"/>
        <v>0.37</v>
      </c>
      <c r="V38" s="9">
        <f t="shared" si="10"/>
        <v>0</v>
      </c>
      <c r="W38" s="9">
        <f t="shared" si="11"/>
        <v>0</v>
      </c>
      <c r="X38" s="9">
        <f t="shared" si="12"/>
        <v>0</v>
      </c>
      <c r="Y38" s="9">
        <f t="shared" si="13"/>
        <v>0.11</v>
      </c>
      <c r="Z38" s="9">
        <f t="shared" si="14"/>
        <v>0.08</v>
      </c>
      <c r="AA38" s="9">
        <f t="shared" si="15"/>
        <v>0.48</v>
      </c>
      <c r="AB38" s="9">
        <f t="shared" si="16"/>
        <v>0.66</v>
      </c>
      <c r="AC38" s="4"/>
      <c r="AD38" s="11">
        <f t="shared" si="17"/>
        <v>0.28999999999999998</v>
      </c>
      <c r="AE38" s="11">
        <f t="shared" si="2"/>
        <v>0.28999999999999998</v>
      </c>
      <c r="AF38" s="11">
        <f t="shared" si="3"/>
        <v>0.99</v>
      </c>
      <c r="AG38" s="11">
        <f t="shared" si="4"/>
        <v>0.37</v>
      </c>
      <c r="AH38" s="11">
        <f t="shared" si="5"/>
        <v>0</v>
      </c>
    </row>
    <row r="39" spans="3:34" ht="17.25" customHeight="1">
      <c r="C39" s="7" t="str">
        <f t="shared" si="22"/>
        <v>ChickenWorld</v>
      </c>
      <c r="D39" s="84" t="s">
        <v>71</v>
      </c>
      <c r="E39" s="84" t="s">
        <v>570</v>
      </c>
      <c r="F39" s="80">
        <v>0.27</v>
      </c>
      <c r="G39" s="80">
        <v>0.27</v>
      </c>
      <c r="H39" s="80">
        <v>1.4</v>
      </c>
      <c r="I39" s="80">
        <v>0.28000000000000003</v>
      </c>
      <c r="J39" s="80"/>
      <c r="K39" s="80">
        <v>0.01</v>
      </c>
      <c r="L39" s="80"/>
      <c r="M39" s="80">
        <v>0.09</v>
      </c>
      <c r="N39" s="80">
        <v>0.11</v>
      </c>
      <c r="O39" s="80">
        <v>0.52</v>
      </c>
      <c r="P39" s="80">
        <v>0.65</v>
      </c>
      <c r="R39" s="9">
        <f t="shared" si="6"/>
        <v>0.27</v>
      </c>
      <c r="S39" s="9">
        <f t="shared" si="7"/>
        <v>0.27</v>
      </c>
      <c r="T39" s="9">
        <f t="shared" si="8"/>
        <v>1.4</v>
      </c>
      <c r="U39" s="9">
        <f t="shared" si="9"/>
        <v>0.28000000000000003</v>
      </c>
      <c r="V39" s="9">
        <f t="shared" si="10"/>
        <v>0</v>
      </c>
      <c r="W39" s="9">
        <f t="shared" si="11"/>
        <v>0.01</v>
      </c>
      <c r="X39" s="9">
        <f t="shared" si="12"/>
        <v>0</v>
      </c>
      <c r="Y39" s="9">
        <f t="shared" si="13"/>
        <v>0.09</v>
      </c>
      <c r="Z39" s="9">
        <f t="shared" si="14"/>
        <v>0.11</v>
      </c>
      <c r="AA39" s="9">
        <f t="shared" si="15"/>
        <v>0.52</v>
      </c>
      <c r="AB39" s="9">
        <f t="shared" si="16"/>
        <v>0.65</v>
      </c>
      <c r="AC39" s="4"/>
      <c r="AD39" s="82">
        <f t="shared" si="17"/>
        <v>0.27</v>
      </c>
      <c r="AE39" s="82">
        <f t="shared" si="2"/>
        <v>0.27</v>
      </c>
      <c r="AF39" s="82">
        <f t="shared" si="3"/>
        <v>1.4</v>
      </c>
      <c r="AG39" s="82">
        <f t="shared" si="4"/>
        <v>0.28000000000000003</v>
      </c>
      <c r="AH39" s="82">
        <f t="shared" si="5"/>
        <v>0</v>
      </c>
    </row>
    <row r="40" spans="3:34" ht="17.25" customHeight="1">
      <c r="C40" s="7" t="str">
        <f t="shared" si="22"/>
        <v>CattleEast Asia and Southeast Asia</v>
      </c>
      <c r="D40" s="189" t="s">
        <v>53</v>
      </c>
      <c r="E40" s="189" t="s">
        <v>72</v>
      </c>
      <c r="F40" s="190">
        <v>1.97</v>
      </c>
      <c r="G40" s="190">
        <v>1.97</v>
      </c>
      <c r="H40" s="190">
        <v>4.2699999999999996</v>
      </c>
      <c r="I40" s="190">
        <v>0.42</v>
      </c>
      <c r="J40" s="190">
        <v>12.19</v>
      </c>
      <c r="K40" s="190"/>
      <c r="L40" s="190">
        <v>25.6</v>
      </c>
      <c r="M40" s="190">
        <v>2.23</v>
      </c>
      <c r="N40" s="190">
        <v>3.36</v>
      </c>
      <c r="O40" s="190">
        <v>0.33999999999999997</v>
      </c>
      <c r="P40" s="190">
        <v>0.39</v>
      </c>
      <c r="R40" s="9">
        <f t="shared" si="6"/>
        <v>1.97</v>
      </c>
      <c r="S40" s="9">
        <f t="shared" si="7"/>
        <v>1.97</v>
      </c>
      <c r="T40" s="9">
        <f t="shared" si="8"/>
        <v>4.2699999999999996</v>
      </c>
      <c r="U40" s="9">
        <f t="shared" si="9"/>
        <v>0.42</v>
      </c>
      <c r="V40" s="9">
        <f t="shared" si="10"/>
        <v>12.19</v>
      </c>
      <c r="W40" s="9">
        <f t="shared" si="11"/>
        <v>0</v>
      </c>
      <c r="X40" s="9">
        <f t="shared" si="12"/>
        <v>25.6</v>
      </c>
      <c r="Y40" s="9">
        <f t="shared" si="13"/>
        <v>2.23</v>
      </c>
      <c r="Z40" s="9">
        <f t="shared" si="14"/>
        <v>3.36</v>
      </c>
      <c r="AA40" s="9">
        <f t="shared" si="15"/>
        <v>0.33999999999999997</v>
      </c>
      <c r="AB40" s="9">
        <f t="shared" si="16"/>
        <v>0.39</v>
      </c>
      <c r="AC40" s="4"/>
      <c r="AD40" s="194">
        <f t="shared" si="17"/>
        <v>1.97</v>
      </c>
      <c r="AE40" s="194">
        <f t="shared" si="2"/>
        <v>1.97</v>
      </c>
      <c r="AF40" s="194">
        <f t="shared" si="3"/>
        <v>4.2699999999999996</v>
      </c>
      <c r="AG40" s="194">
        <f t="shared" si="4"/>
        <v>0.42</v>
      </c>
      <c r="AH40" s="194">
        <f t="shared" si="5"/>
        <v>12.19</v>
      </c>
    </row>
    <row r="41" spans="3:34" ht="17.25" customHeight="1">
      <c r="C41" s="7" t="str">
        <f t="shared" si="22"/>
        <v>CattleEastern Europe</v>
      </c>
      <c r="D41" s="83" t="s">
        <v>53</v>
      </c>
      <c r="E41" s="83" t="s">
        <v>88</v>
      </c>
      <c r="F41" s="5">
        <v>1.625</v>
      </c>
      <c r="G41" s="5">
        <v>1.625</v>
      </c>
      <c r="H41" s="5">
        <v>1.98</v>
      </c>
      <c r="I41" s="5">
        <v>0.22</v>
      </c>
      <c r="J41" s="5">
        <v>0</v>
      </c>
      <c r="K41" s="5"/>
      <c r="L41" s="5">
        <v>13.45</v>
      </c>
      <c r="M41" s="5">
        <v>1.3</v>
      </c>
      <c r="N41" s="5">
        <v>3.3</v>
      </c>
      <c r="O41" s="5">
        <v>0.59</v>
      </c>
      <c r="P41" s="5">
        <v>1.44</v>
      </c>
      <c r="R41" s="9">
        <f t="shared" si="6"/>
        <v>1.625</v>
      </c>
      <c r="S41" s="9">
        <f t="shared" si="7"/>
        <v>1.625</v>
      </c>
      <c r="T41" s="9">
        <f t="shared" si="8"/>
        <v>1.98</v>
      </c>
      <c r="U41" s="9">
        <f t="shared" si="9"/>
        <v>0.22</v>
      </c>
      <c r="V41" s="9">
        <f t="shared" si="10"/>
        <v>0</v>
      </c>
      <c r="W41" s="9">
        <f t="shared" si="11"/>
        <v>0</v>
      </c>
      <c r="X41" s="9">
        <f t="shared" si="12"/>
        <v>13.45</v>
      </c>
      <c r="Y41" s="9">
        <f t="shared" si="13"/>
        <v>1.3</v>
      </c>
      <c r="Z41" s="9">
        <f t="shared" si="14"/>
        <v>3.3</v>
      </c>
      <c r="AA41" s="9">
        <f t="shared" si="15"/>
        <v>0.59</v>
      </c>
      <c r="AB41" s="9">
        <f t="shared" si="16"/>
        <v>1.44</v>
      </c>
      <c r="AC41" s="4"/>
      <c r="AD41" s="11">
        <f t="shared" si="17"/>
        <v>1.625</v>
      </c>
      <c r="AE41" s="11">
        <f t="shared" si="2"/>
        <v>1.625</v>
      </c>
      <c r="AF41" s="11">
        <f t="shared" si="3"/>
        <v>1.98</v>
      </c>
      <c r="AG41" s="11">
        <f t="shared" si="4"/>
        <v>0.22</v>
      </c>
      <c r="AH41" s="11">
        <f t="shared" si="5"/>
        <v>0</v>
      </c>
    </row>
    <row r="42" spans="3:34" ht="17.25" customHeight="1">
      <c r="C42" s="7" t="str">
        <f t="shared" si="22"/>
        <v>CattleLatin America and the Caribbean</v>
      </c>
      <c r="D42" s="83" t="s">
        <v>53</v>
      </c>
      <c r="E42" s="83" t="s">
        <v>54</v>
      </c>
      <c r="F42" s="5">
        <v>1.89</v>
      </c>
      <c r="G42" s="5">
        <v>1.89</v>
      </c>
      <c r="H42" s="5">
        <v>1.53</v>
      </c>
      <c r="I42" s="5">
        <v>0.41</v>
      </c>
      <c r="J42" s="5">
        <v>19.8</v>
      </c>
      <c r="K42" s="5"/>
      <c r="L42" s="5">
        <v>30.77</v>
      </c>
      <c r="M42" s="5">
        <v>0.59</v>
      </c>
      <c r="N42" s="5">
        <v>0.74</v>
      </c>
      <c r="O42" s="5">
        <v>0.22</v>
      </c>
      <c r="P42" s="5">
        <v>1.1100000000000001</v>
      </c>
      <c r="R42" s="9">
        <f t="shared" si="6"/>
        <v>1.89</v>
      </c>
      <c r="S42" s="9">
        <f t="shared" si="7"/>
        <v>1.89</v>
      </c>
      <c r="T42" s="9">
        <f t="shared" si="8"/>
        <v>1.53</v>
      </c>
      <c r="U42" s="9">
        <f t="shared" si="9"/>
        <v>0.41</v>
      </c>
      <c r="V42" s="9">
        <f t="shared" si="10"/>
        <v>19.8</v>
      </c>
      <c r="W42" s="9">
        <f t="shared" si="11"/>
        <v>0</v>
      </c>
      <c r="X42" s="9">
        <f t="shared" si="12"/>
        <v>30.77</v>
      </c>
      <c r="Y42" s="9">
        <f t="shared" si="13"/>
        <v>0.59</v>
      </c>
      <c r="Z42" s="9">
        <f t="shared" si="14"/>
        <v>0.74</v>
      </c>
      <c r="AA42" s="9">
        <f t="shared" si="15"/>
        <v>0.22</v>
      </c>
      <c r="AB42" s="9">
        <f t="shared" si="16"/>
        <v>1.1100000000000001</v>
      </c>
      <c r="AC42" s="4"/>
      <c r="AD42" s="11">
        <f t="shared" si="17"/>
        <v>1.89</v>
      </c>
      <c r="AE42" s="11">
        <f t="shared" si="2"/>
        <v>1.89</v>
      </c>
      <c r="AF42" s="11">
        <f t="shared" si="3"/>
        <v>1.53</v>
      </c>
      <c r="AG42" s="11">
        <f t="shared" si="4"/>
        <v>0.41</v>
      </c>
      <c r="AH42" s="11">
        <f t="shared" si="5"/>
        <v>19.8</v>
      </c>
    </row>
    <row r="43" spans="3:34" ht="17.25" customHeight="1">
      <c r="C43" s="7" t="str">
        <f t="shared" si="22"/>
        <v>CattleNear East and North Africa</v>
      </c>
      <c r="D43" s="83" t="s">
        <v>53</v>
      </c>
      <c r="E43" s="83" t="s">
        <v>82</v>
      </c>
      <c r="F43" s="5">
        <v>1.4950000000000001</v>
      </c>
      <c r="G43" s="5">
        <v>1.4950000000000001</v>
      </c>
      <c r="H43" s="5">
        <v>0.94</v>
      </c>
      <c r="I43" s="5">
        <v>0.26</v>
      </c>
      <c r="J43" s="5">
        <v>0.18</v>
      </c>
      <c r="K43" s="5"/>
      <c r="L43" s="5">
        <v>37.270000000000003</v>
      </c>
      <c r="M43" s="5">
        <v>0.89</v>
      </c>
      <c r="N43" s="5">
        <v>3.06</v>
      </c>
      <c r="O43" s="5">
        <v>0.28000000000000003</v>
      </c>
      <c r="P43" s="5">
        <v>0.38</v>
      </c>
      <c r="R43" s="9">
        <f t="shared" si="6"/>
        <v>1.4950000000000001</v>
      </c>
      <c r="S43" s="9">
        <f t="shared" si="7"/>
        <v>1.4950000000000001</v>
      </c>
      <c r="T43" s="9">
        <f t="shared" si="8"/>
        <v>0.94</v>
      </c>
      <c r="U43" s="9">
        <f t="shared" si="9"/>
        <v>0.26</v>
      </c>
      <c r="V43" s="9">
        <f t="shared" si="10"/>
        <v>0.18</v>
      </c>
      <c r="W43" s="9">
        <f t="shared" si="11"/>
        <v>0</v>
      </c>
      <c r="X43" s="9">
        <f t="shared" si="12"/>
        <v>37.270000000000003</v>
      </c>
      <c r="Y43" s="9">
        <f t="shared" si="13"/>
        <v>0.89</v>
      </c>
      <c r="Z43" s="9">
        <f t="shared" si="14"/>
        <v>3.06</v>
      </c>
      <c r="AA43" s="9">
        <f t="shared" si="15"/>
        <v>0.28000000000000003</v>
      </c>
      <c r="AB43" s="9">
        <f t="shared" si="16"/>
        <v>0.38</v>
      </c>
      <c r="AC43" s="4"/>
      <c r="AD43" s="11">
        <f t="shared" si="17"/>
        <v>1.4950000000000001</v>
      </c>
      <c r="AE43" s="11">
        <f t="shared" si="2"/>
        <v>1.4950000000000001</v>
      </c>
      <c r="AF43" s="11">
        <f t="shared" si="3"/>
        <v>0.94</v>
      </c>
      <c r="AG43" s="11">
        <f t="shared" si="4"/>
        <v>0.26</v>
      </c>
      <c r="AH43" s="11">
        <f t="shared" si="5"/>
        <v>0.18</v>
      </c>
    </row>
    <row r="44" spans="3:34" ht="17.25" customHeight="1">
      <c r="C44" s="7" t="str">
        <f t="shared" si="22"/>
        <v>CattleNorth America</v>
      </c>
      <c r="D44" s="83" t="s">
        <v>53</v>
      </c>
      <c r="E44" s="83" t="s">
        <v>57</v>
      </c>
      <c r="F44" s="5">
        <v>0.745</v>
      </c>
      <c r="G44" s="5">
        <v>0.745</v>
      </c>
      <c r="H44" s="5">
        <v>1.1599999999999999</v>
      </c>
      <c r="I44" s="5">
        <v>0</v>
      </c>
      <c r="J44" s="5">
        <v>0</v>
      </c>
      <c r="K44" s="5"/>
      <c r="L44" s="5">
        <v>10.19</v>
      </c>
      <c r="M44" s="5">
        <v>0.4</v>
      </c>
      <c r="N44" s="5">
        <v>1.97</v>
      </c>
      <c r="O44" s="5">
        <v>0.71</v>
      </c>
      <c r="P44" s="5">
        <v>1.49</v>
      </c>
      <c r="R44" s="9">
        <f t="shared" si="6"/>
        <v>0.745</v>
      </c>
      <c r="S44" s="9">
        <f t="shared" si="7"/>
        <v>0.745</v>
      </c>
      <c r="T44" s="9">
        <f t="shared" si="8"/>
        <v>1.1599999999999999</v>
      </c>
      <c r="U44" s="9">
        <f t="shared" si="9"/>
        <v>0</v>
      </c>
      <c r="V44" s="9">
        <f t="shared" si="10"/>
        <v>0</v>
      </c>
      <c r="W44" s="9">
        <f t="shared" si="11"/>
        <v>0</v>
      </c>
      <c r="X44" s="9">
        <f t="shared" si="12"/>
        <v>10.19</v>
      </c>
      <c r="Y44" s="9">
        <f t="shared" si="13"/>
        <v>0.4</v>
      </c>
      <c r="Z44" s="9">
        <f t="shared" si="14"/>
        <v>1.97</v>
      </c>
      <c r="AA44" s="9">
        <f t="shared" si="15"/>
        <v>0.71</v>
      </c>
      <c r="AB44" s="9">
        <f t="shared" si="16"/>
        <v>1.49</v>
      </c>
      <c r="AC44" s="4"/>
      <c r="AD44" s="11">
        <f t="shared" si="17"/>
        <v>0.745</v>
      </c>
      <c r="AE44" s="11">
        <f t="shared" si="2"/>
        <v>0.745</v>
      </c>
      <c r="AF44" s="11">
        <f t="shared" si="3"/>
        <v>1.1599999999999999</v>
      </c>
      <c r="AG44" s="11">
        <f t="shared" si="4"/>
        <v>0</v>
      </c>
      <c r="AH44" s="11">
        <f t="shared" si="5"/>
        <v>0</v>
      </c>
    </row>
    <row r="45" spans="3:34" ht="17.25" customHeight="1">
      <c r="C45" s="7" t="str">
        <f t="shared" ref="C45:C50" si="23">D45&amp;E45</f>
        <v>CattleOceania</v>
      </c>
      <c r="D45" s="83" t="s">
        <v>53</v>
      </c>
      <c r="E45" s="83" t="s">
        <v>58</v>
      </c>
      <c r="F45" s="5">
        <v>1.1950000000000001</v>
      </c>
      <c r="G45" s="5">
        <v>1.1950000000000001</v>
      </c>
      <c r="H45" s="5">
        <v>1.36</v>
      </c>
      <c r="I45" s="5">
        <v>0.01</v>
      </c>
      <c r="J45" s="5">
        <v>2.4300000000000002</v>
      </c>
      <c r="K45" s="5"/>
      <c r="L45" s="5">
        <v>17.079999999999998</v>
      </c>
      <c r="M45" s="5">
        <v>0.39</v>
      </c>
      <c r="N45" s="5">
        <v>1.33</v>
      </c>
      <c r="O45" s="5">
        <v>0.8899999999999999</v>
      </c>
      <c r="P45" s="5">
        <v>1.49</v>
      </c>
      <c r="R45" s="9">
        <f t="shared" si="6"/>
        <v>1.1950000000000001</v>
      </c>
      <c r="S45" s="9">
        <f t="shared" si="7"/>
        <v>1.1950000000000001</v>
      </c>
      <c r="T45" s="9">
        <f t="shared" si="8"/>
        <v>1.36</v>
      </c>
      <c r="U45" s="9">
        <f t="shared" si="9"/>
        <v>0.01</v>
      </c>
      <c r="V45" s="9">
        <f t="shared" si="10"/>
        <v>2.4300000000000002</v>
      </c>
      <c r="W45" s="9">
        <f t="shared" si="11"/>
        <v>0</v>
      </c>
      <c r="X45" s="9">
        <f t="shared" si="12"/>
        <v>17.079999999999998</v>
      </c>
      <c r="Y45" s="9">
        <f t="shared" si="13"/>
        <v>0.39</v>
      </c>
      <c r="Z45" s="9">
        <f t="shared" si="14"/>
        <v>1.33</v>
      </c>
      <c r="AA45" s="9">
        <f t="shared" si="15"/>
        <v>0.8899999999999999</v>
      </c>
      <c r="AB45" s="9">
        <f t="shared" si="16"/>
        <v>1.49</v>
      </c>
      <c r="AC45" s="4"/>
      <c r="AD45" s="11">
        <f t="shared" si="17"/>
        <v>1.1950000000000001</v>
      </c>
      <c r="AE45" s="11">
        <f t="shared" si="2"/>
        <v>1.1950000000000001</v>
      </c>
      <c r="AF45" s="11">
        <f t="shared" si="3"/>
        <v>1.36</v>
      </c>
      <c r="AG45" s="11">
        <f t="shared" si="4"/>
        <v>0.01</v>
      </c>
      <c r="AH45" s="11">
        <f t="shared" si="5"/>
        <v>2.4300000000000002</v>
      </c>
    </row>
    <row r="46" spans="3:34" ht="17.25" customHeight="1">
      <c r="C46" s="7" t="str">
        <f t="shared" si="23"/>
        <v>CattleRussian Federation</v>
      </c>
      <c r="D46" s="83" t="s">
        <v>53</v>
      </c>
      <c r="E46" s="83" t="s">
        <v>78</v>
      </c>
      <c r="F46" s="5">
        <v>1.595</v>
      </c>
      <c r="G46" s="5">
        <v>1.595</v>
      </c>
      <c r="H46" s="5">
        <v>2.0499999999999998</v>
      </c>
      <c r="I46" s="5">
        <v>0.16</v>
      </c>
      <c r="J46" s="5">
        <v>0</v>
      </c>
      <c r="K46" s="5"/>
      <c r="L46" s="5">
        <v>26.81</v>
      </c>
      <c r="M46" s="5">
        <v>1.22</v>
      </c>
      <c r="N46" s="5">
        <v>2.68</v>
      </c>
      <c r="O46" s="5">
        <v>0.33999999999999997</v>
      </c>
      <c r="P46" s="5">
        <v>0.33</v>
      </c>
      <c r="R46" s="9">
        <f t="shared" si="6"/>
        <v>1.595</v>
      </c>
      <c r="S46" s="9">
        <f t="shared" si="7"/>
        <v>1.595</v>
      </c>
      <c r="T46" s="9">
        <f t="shared" si="8"/>
        <v>2.0499999999999998</v>
      </c>
      <c r="U46" s="9">
        <f t="shared" si="9"/>
        <v>0.16</v>
      </c>
      <c r="V46" s="9">
        <f t="shared" si="10"/>
        <v>0</v>
      </c>
      <c r="W46" s="9">
        <f t="shared" si="11"/>
        <v>0</v>
      </c>
      <c r="X46" s="9">
        <f t="shared" si="12"/>
        <v>26.81</v>
      </c>
      <c r="Y46" s="9">
        <f t="shared" si="13"/>
        <v>1.22</v>
      </c>
      <c r="Z46" s="9">
        <f t="shared" si="14"/>
        <v>2.68</v>
      </c>
      <c r="AA46" s="9">
        <f t="shared" si="15"/>
        <v>0.33999999999999997</v>
      </c>
      <c r="AB46" s="9">
        <f t="shared" si="16"/>
        <v>0.33</v>
      </c>
      <c r="AD46" s="11">
        <f t="shared" si="17"/>
        <v>1.595</v>
      </c>
      <c r="AE46" s="11">
        <f t="shared" si="2"/>
        <v>1.595</v>
      </c>
      <c r="AF46" s="11">
        <f t="shared" si="3"/>
        <v>2.0499999999999998</v>
      </c>
      <c r="AG46" s="11">
        <f t="shared" si="4"/>
        <v>0.16</v>
      </c>
      <c r="AH46" s="11">
        <f t="shared" si="5"/>
        <v>0</v>
      </c>
    </row>
    <row r="47" spans="3:34" ht="17.25" customHeight="1">
      <c r="C47" s="7" t="str">
        <f t="shared" si="23"/>
        <v>CattleSouth Asia</v>
      </c>
      <c r="D47" s="83" t="s">
        <v>53</v>
      </c>
      <c r="E47" s="83" t="s">
        <v>135</v>
      </c>
      <c r="F47" s="5">
        <v>4.7750000000000004</v>
      </c>
      <c r="G47" s="5">
        <v>4.7750000000000004</v>
      </c>
      <c r="H47" s="5">
        <v>8.86</v>
      </c>
      <c r="I47" s="5">
        <v>0.52</v>
      </c>
      <c r="J47" s="5">
        <v>1.78</v>
      </c>
      <c r="K47" s="5"/>
      <c r="L47" s="5">
        <v>76.11</v>
      </c>
      <c r="M47" s="5">
        <v>1.65</v>
      </c>
      <c r="N47" s="5">
        <v>6.68</v>
      </c>
      <c r="O47" s="5">
        <v>0.23</v>
      </c>
      <c r="P47" s="5">
        <v>0.25</v>
      </c>
      <c r="R47" s="9">
        <f t="shared" si="6"/>
        <v>4.7750000000000004</v>
      </c>
      <c r="S47" s="9">
        <f t="shared" si="7"/>
        <v>4.7750000000000004</v>
      </c>
      <c r="T47" s="9">
        <f t="shared" si="8"/>
        <v>8.86</v>
      </c>
      <c r="U47" s="9">
        <f t="shared" si="9"/>
        <v>0.52</v>
      </c>
      <c r="V47" s="9">
        <f t="shared" si="10"/>
        <v>1.78</v>
      </c>
      <c r="W47" s="9">
        <f t="shared" si="11"/>
        <v>0</v>
      </c>
      <c r="X47" s="9">
        <f t="shared" si="12"/>
        <v>76.11</v>
      </c>
      <c r="Y47" s="9">
        <f t="shared" si="13"/>
        <v>1.65</v>
      </c>
      <c r="Z47" s="9">
        <f t="shared" si="14"/>
        <v>6.68</v>
      </c>
      <c r="AA47" s="9">
        <f t="shared" si="15"/>
        <v>0.23</v>
      </c>
      <c r="AB47" s="9">
        <f t="shared" si="16"/>
        <v>0.25</v>
      </c>
      <c r="AD47" s="11">
        <f t="shared" si="17"/>
        <v>4.7750000000000004</v>
      </c>
      <c r="AE47" s="11">
        <f t="shared" si="2"/>
        <v>4.7750000000000004</v>
      </c>
      <c r="AF47" s="11">
        <f t="shared" si="3"/>
        <v>8.86</v>
      </c>
      <c r="AG47" s="11">
        <f t="shared" si="4"/>
        <v>0.52</v>
      </c>
      <c r="AH47" s="11">
        <f t="shared" si="5"/>
        <v>1.78</v>
      </c>
    </row>
    <row r="48" spans="3:34" ht="17.25" customHeight="1">
      <c r="C48" s="7" t="str">
        <f t="shared" si="23"/>
        <v>CattleSub-Saharan Africa</v>
      </c>
      <c r="D48" s="83" t="s">
        <v>53</v>
      </c>
      <c r="E48" s="83" t="s">
        <v>126</v>
      </c>
      <c r="F48" s="5">
        <v>3.4249999999999998</v>
      </c>
      <c r="G48" s="5">
        <v>3.4249999999999998</v>
      </c>
      <c r="H48" s="5">
        <v>1.34</v>
      </c>
      <c r="I48" s="5">
        <v>0.66</v>
      </c>
      <c r="J48" s="5">
        <v>22.83</v>
      </c>
      <c r="K48" s="5"/>
      <c r="L48" s="5">
        <v>67.400000000000006</v>
      </c>
      <c r="M48" s="5">
        <v>1.59</v>
      </c>
      <c r="N48" s="5">
        <v>5.49</v>
      </c>
      <c r="O48" s="5">
        <v>0.21000000000000002</v>
      </c>
      <c r="P48" s="5">
        <v>0.6</v>
      </c>
      <c r="R48" s="9">
        <f t="shared" si="6"/>
        <v>3.4249999999999998</v>
      </c>
      <c r="S48" s="9">
        <f t="shared" si="7"/>
        <v>3.4249999999999998</v>
      </c>
      <c r="T48" s="9">
        <f t="shared" si="8"/>
        <v>1.34</v>
      </c>
      <c r="U48" s="9">
        <f t="shared" si="9"/>
        <v>0.66</v>
      </c>
      <c r="V48" s="9">
        <f t="shared" si="10"/>
        <v>22.83</v>
      </c>
      <c r="W48" s="9">
        <f t="shared" si="11"/>
        <v>0</v>
      </c>
      <c r="X48" s="9">
        <f t="shared" si="12"/>
        <v>67.400000000000006</v>
      </c>
      <c r="Y48" s="9">
        <f t="shared" si="13"/>
        <v>1.59</v>
      </c>
      <c r="Z48" s="9">
        <f t="shared" si="14"/>
        <v>5.49</v>
      </c>
      <c r="AA48" s="9">
        <f t="shared" si="15"/>
        <v>0.21000000000000002</v>
      </c>
      <c r="AB48" s="9">
        <f t="shared" si="16"/>
        <v>0.6</v>
      </c>
      <c r="AD48" s="11">
        <f t="shared" si="17"/>
        <v>3.4249999999999998</v>
      </c>
      <c r="AE48" s="11">
        <f t="shared" si="2"/>
        <v>3.4249999999999998</v>
      </c>
      <c r="AF48" s="11">
        <f t="shared" si="3"/>
        <v>1.34</v>
      </c>
      <c r="AG48" s="11">
        <f t="shared" si="4"/>
        <v>0.66</v>
      </c>
      <c r="AH48" s="11">
        <f t="shared" si="5"/>
        <v>22.83</v>
      </c>
    </row>
    <row r="49" spans="3:34" ht="17.25" customHeight="1">
      <c r="C49" s="7" t="str">
        <f t="shared" si="23"/>
        <v>CattleWestern Europe</v>
      </c>
      <c r="D49" s="83" t="s">
        <v>53</v>
      </c>
      <c r="E49" s="83" t="s">
        <v>64</v>
      </c>
      <c r="F49" s="5">
        <v>1.2050000000000001</v>
      </c>
      <c r="G49" s="5">
        <v>1.2050000000000001</v>
      </c>
      <c r="H49" s="5">
        <v>1.64</v>
      </c>
      <c r="I49" s="5">
        <v>0.28999999999999998</v>
      </c>
      <c r="J49" s="5">
        <v>0</v>
      </c>
      <c r="K49" s="5"/>
      <c r="L49" s="5">
        <v>13.13</v>
      </c>
      <c r="M49" s="5">
        <v>1.51</v>
      </c>
      <c r="N49" s="5">
        <v>3.06</v>
      </c>
      <c r="O49" s="5">
        <v>0.59000000000000008</v>
      </c>
      <c r="P49" s="5">
        <v>1.46</v>
      </c>
      <c r="R49" s="9">
        <f t="shared" si="6"/>
        <v>1.2050000000000001</v>
      </c>
      <c r="S49" s="9">
        <f t="shared" si="7"/>
        <v>1.2050000000000001</v>
      </c>
      <c r="T49" s="9">
        <f t="shared" si="8"/>
        <v>1.64</v>
      </c>
      <c r="U49" s="9">
        <f t="shared" si="9"/>
        <v>0.28999999999999998</v>
      </c>
      <c r="V49" s="9">
        <f t="shared" si="10"/>
        <v>0</v>
      </c>
      <c r="W49" s="9">
        <f t="shared" si="11"/>
        <v>0</v>
      </c>
      <c r="X49" s="9">
        <f t="shared" si="12"/>
        <v>13.13</v>
      </c>
      <c r="Y49" s="9">
        <f t="shared" si="13"/>
        <v>1.51</v>
      </c>
      <c r="Z49" s="9">
        <f t="shared" si="14"/>
        <v>3.06</v>
      </c>
      <c r="AA49" s="9">
        <f t="shared" si="15"/>
        <v>0.59000000000000008</v>
      </c>
      <c r="AB49" s="9">
        <f t="shared" si="16"/>
        <v>1.46</v>
      </c>
      <c r="AD49" s="11">
        <f t="shared" si="17"/>
        <v>1.2050000000000001</v>
      </c>
      <c r="AE49" s="11">
        <f t="shared" si="2"/>
        <v>1.2050000000000001</v>
      </c>
      <c r="AF49" s="11">
        <f t="shared" si="3"/>
        <v>1.64</v>
      </c>
      <c r="AG49" s="11">
        <f t="shared" si="4"/>
        <v>0.28999999999999998</v>
      </c>
      <c r="AH49" s="11">
        <f t="shared" si="5"/>
        <v>0</v>
      </c>
    </row>
    <row r="50" spans="3:34" ht="17.25" customHeight="1">
      <c r="C50" s="7" t="str">
        <f t="shared" si="23"/>
        <v>CattleWorld</v>
      </c>
      <c r="D50" s="83" t="s">
        <v>53</v>
      </c>
      <c r="E50" s="83" t="s">
        <v>570</v>
      </c>
      <c r="F50" s="5">
        <v>1.72</v>
      </c>
      <c r="G50" s="5">
        <v>1.72</v>
      </c>
      <c r="H50" s="5">
        <v>2.11</v>
      </c>
      <c r="I50" s="5">
        <v>0.28000000000000003</v>
      </c>
      <c r="J50" s="5">
        <v>10.25</v>
      </c>
      <c r="K50" s="5"/>
      <c r="L50" s="5">
        <v>26.76</v>
      </c>
      <c r="M50" s="5">
        <v>0.86</v>
      </c>
      <c r="N50" s="5">
        <v>2.11</v>
      </c>
      <c r="O50" s="5">
        <v>0.44000000000000006</v>
      </c>
      <c r="P50" s="5">
        <v>1.1100000000000001</v>
      </c>
      <c r="R50" s="9">
        <f t="shared" si="6"/>
        <v>1.72</v>
      </c>
      <c r="S50" s="9">
        <f t="shared" si="7"/>
        <v>1.72</v>
      </c>
      <c r="T50" s="9">
        <f t="shared" si="8"/>
        <v>2.11</v>
      </c>
      <c r="U50" s="9">
        <f t="shared" si="9"/>
        <v>0.28000000000000003</v>
      </c>
      <c r="V50" s="9">
        <f t="shared" si="10"/>
        <v>10.25</v>
      </c>
      <c r="W50" s="9">
        <f t="shared" si="11"/>
        <v>0</v>
      </c>
      <c r="X50" s="9">
        <f t="shared" si="12"/>
        <v>26.76</v>
      </c>
      <c r="Y50" s="9">
        <f t="shared" si="13"/>
        <v>0.86</v>
      </c>
      <c r="Z50" s="9">
        <f t="shared" si="14"/>
        <v>2.11</v>
      </c>
      <c r="AA50" s="9">
        <f t="shared" si="15"/>
        <v>0.44000000000000006</v>
      </c>
      <c r="AB50" s="9">
        <f t="shared" si="16"/>
        <v>1.1100000000000001</v>
      </c>
      <c r="AD50" s="11">
        <f t="shared" si="17"/>
        <v>1.72</v>
      </c>
      <c r="AE50" s="11">
        <f t="shared" si="2"/>
        <v>1.72</v>
      </c>
      <c r="AF50" s="11">
        <f t="shared" si="3"/>
        <v>2.11</v>
      </c>
      <c r="AG50" s="11">
        <f t="shared" si="4"/>
        <v>0.28000000000000003</v>
      </c>
      <c r="AH50" s="11">
        <f t="shared" si="5"/>
        <v>10.25</v>
      </c>
    </row>
    <row r="52" spans="3:34">
      <c r="C52" s="1" t="e">
        <f>INDEX(GLEAM_GWP20_AR6,MATCH(C44,GLEAM_row_index,0),MATCH(L6,GLEAM_column_index,0))</f>
        <v>#REF!</v>
      </c>
    </row>
  </sheetData>
  <sheetProtection algorithmName="SHA-512" hashValue="a/Z/j5z/eNIpAYwGjUPfsZ7Clt7+rGfnDKeo8LGt69weBAnXrjjhyLDrfLb/5Fx0j480/l+KAHJZAMkQEtjQMQ==" saltValue="Xd0wSb5lMXq85h+uMa9CEA==" spinCount="100000" sheet="1" objects="1" scenarios="1"/>
  <phoneticPr fontId="6" type="noConversion"/>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E12A-1DB2-4C61-A26C-5D9FDDF07CA6}">
  <sheetPr codeName="Sheet8">
    <tabColor rgb="FF92D050"/>
  </sheetPr>
  <dimension ref="B2:Q35"/>
  <sheetViews>
    <sheetView topLeftCell="A22" zoomScaleNormal="100" workbookViewId="0">
      <selection activeCell="G33" sqref="G33"/>
    </sheetView>
  </sheetViews>
  <sheetFormatPr defaultRowHeight="12.75"/>
  <cols>
    <col min="1" max="1" width="8.7109375" customWidth="1"/>
    <col min="2" max="2" width="37.5703125" customWidth="1"/>
    <col min="3" max="3" width="14.5703125" customWidth="1"/>
    <col min="4" max="4" width="17.28515625" customWidth="1"/>
    <col min="5" max="5" width="17.28515625" style="47" customWidth="1"/>
    <col min="6" max="15" width="13.7109375" customWidth="1"/>
    <col min="16" max="16" width="23.42578125" customWidth="1"/>
  </cols>
  <sheetData>
    <row r="2" spans="2:17">
      <c r="B2" s="2" t="s">
        <v>571</v>
      </c>
    </row>
    <row r="3" spans="2:17" ht="27" customHeight="1">
      <c r="C3" s="6" t="s">
        <v>572</v>
      </c>
      <c r="D3" s="74" t="s">
        <v>573</v>
      </c>
    </row>
    <row r="4" spans="2:17" ht="16.5" customHeight="1">
      <c r="C4" s="87" t="s">
        <v>53</v>
      </c>
      <c r="D4" s="105">
        <v>0.75</v>
      </c>
    </row>
    <row r="5" spans="2:17" ht="16.5" customHeight="1">
      <c r="C5" s="87" t="s">
        <v>90</v>
      </c>
      <c r="D5" s="105">
        <v>0.65</v>
      </c>
    </row>
    <row r="6" spans="2:17" ht="16.5" customHeight="1">
      <c r="C6" s="87" t="s">
        <v>71</v>
      </c>
      <c r="D6" s="105">
        <v>0.75</v>
      </c>
    </row>
    <row r="7" spans="2:17">
      <c r="C7" s="89" t="s">
        <v>574</v>
      </c>
    </row>
    <row r="8" spans="2:17">
      <c r="C8" s="90"/>
    </row>
    <row r="9" spans="2:17">
      <c r="B9" s="2" t="s">
        <v>575</v>
      </c>
      <c r="C9" s="90" t="s">
        <v>576</v>
      </c>
      <c r="F9" s="113">
        <f>F11/F12</f>
        <v>5.2014492753623189</v>
      </c>
      <c r="G9" s="113">
        <f t="shared" ref="G9:O9" si="0">G11/G12</f>
        <v>4.568965517241379</v>
      </c>
      <c r="H9" s="113">
        <f t="shared" si="0"/>
        <v>4.5775862068965516</v>
      </c>
      <c r="I9" s="113">
        <f t="shared" si="0"/>
        <v>4.568965517241379</v>
      </c>
      <c r="J9" s="113">
        <f t="shared" si="0"/>
        <v>3.0720720720720722</v>
      </c>
      <c r="K9" s="113">
        <f t="shared" si="0"/>
        <v>3.1047197640117994</v>
      </c>
      <c r="L9" s="113">
        <f t="shared" si="0"/>
        <v>5.2328767123287667</v>
      </c>
      <c r="M9" s="113">
        <f t="shared" si="0"/>
        <v>1.16231884057971</v>
      </c>
      <c r="N9" s="113">
        <f t="shared" si="0"/>
        <v>3.9086956521739129</v>
      </c>
      <c r="O9" s="113">
        <f t="shared" si="0"/>
        <v>2.1293103448275863</v>
      </c>
    </row>
    <row r="10" spans="2:17" s="47" customFormat="1" ht="38.25">
      <c r="C10" s="74" t="s">
        <v>572</v>
      </c>
      <c r="D10" s="74" t="s">
        <v>577</v>
      </c>
      <c r="E10" s="74" t="s">
        <v>578</v>
      </c>
      <c r="F10" s="74" t="s">
        <v>57</v>
      </c>
      <c r="G10" s="74" t="s">
        <v>78</v>
      </c>
      <c r="H10" s="74" t="s">
        <v>64</v>
      </c>
      <c r="I10" s="74" t="s">
        <v>88</v>
      </c>
      <c r="J10" s="74" t="s">
        <v>82</v>
      </c>
      <c r="K10" s="74" t="s">
        <v>72</v>
      </c>
      <c r="L10" s="74" t="s">
        <v>58</v>
      </c>
      <c r="M10" s="74" t="s">
        <v>135</v>
      </c>
      <c r="N10" s="74" t="s">
        <v>54</v>
      </c>
      <c r="O10" s="74" t="s">
        <v>126</v>
      </c>
      <c r="P10" s="74" t="s">
        <v>159</v>
      </c>
      <c r="Q10" s="93"/>
    </row>
    <row r="11" spans="2:17" s="47" customFormat="1" ht="38.25">
      <c r="C11" s="94" t="s">
        <v>53</v>
      </c>
      <c r="D11" s="92" t="s">
        <v>579</v>
      </c>
      <c r="E11" s="92" t="s">
        <v>580</v>
      </c>
      <c r="F11" s="95">
        <v>598.16666666666663</v>
      </c>
      <c r="G11" s="95">
        <v>530</v>
      </c>
      <c r="H11" s="95">
        <v>531</v>
      </c>
      <c r="I11" s="95">
        <v>530</v>
      </c>
      <c r="J11" s="95">
        <v>341</v>
      </c>
      <c r="K11" s="95">
        <v>350.83333333333331</v>
      </c>
      <c r="L11" s="95">
        <v>382</v>
      </c>
      <c r="M11" s="95">
        <v>133.66666666666666</v>
      </c>
      <c r="N11" s="95">
        <v>449.5</v>
      </c>
      <c r="O11" s="95">
        <v>247</v>
      </c>
      <c r="P11" s="92" t="s">
        <v>581</v>
      </c>
      <c r="Q11" s="93"/>
    </row>
    <row r="12" spans="2:17" s="47" customFormat="1" ht="25.5">
      <c r="C12" s="94" t="s">
        <v>90</v>
      </c>
      <c r="D12" s="92" t="s">
        <v>582</v>
      </c>
      <c r="E12" s="92" t="s">
        <v>583</v>
      </c>
      <c r="F12" s="95">
        <v>115</v>
      </c>
      <c r="G12" s="95">
        <v>116</v>
      </c>
      <c r="H12" s="95">
        <v>116</v>
      </c>
      <c r="I12" s="95">
        <v>116</v>
      </c>
      <c r="J12" s="95">
        <v>111</v>
      </c>
      <c r="K12" s="95">
        <v>113</v>
      </c>
      <c r="L12" s="95">
        <v>73</v>
      </c>
      <c r="M12" s="95">
        <v>115</v>
      </c>
      <c r="N12" s="95">
        <v>115</v>
      </c>
      <c r="O12" s="95">
        <v>116</v>
      </c>
      <c r="P12" s="92" t="s">
        <v>476</v>
      </c>
      <c r="Q12" s="93"/>
    </row>
    <row r="13" spans="2:17" s="47" customFormat="1" ht="25.5">
      <c r="C13" s="94" t="s">
        <v>71</v>
      </c>
      <c r="D13" s="92" t="s">
        <v>584</v>
      </c>
      <c r="E13" s="92" t="s">
        <v>585</v>
      </c>
      <c r="F13" s="110">
        <v>2.67</v>
      </c>
      <c r="G13" s="110">
        <v>2.19</v>
      </c>
      <c r="H13" s="110">
        <v>2.33</v>
      </c>
      <c r="I13" s="110">
        <v>2.19</v>
      </c>
      <c r="J13" s="110">
        <v>1.87</v>
      </c>
      <c r="K13" s="110">
        <v>1.89</v>
      </c>
      <c r="L13" s="110">
        <v>2.2799999999999998</v>
      </c>
      <c r="M13" s="110">
        <v>2</v>
      </c>
      <c r="N13" s="110">
        <v>2.4700000000000002</v>
      </c>
      <c r="O13" s="110">
        <v>1.5</v>
      </c>
      <c r="P13" s="92" t="s">
        <v>476</v>
      </c>
      <c r="Q13" s="93"/>
    </row>
    <row r="14" spans="2:17" s="47" customFormat="1">
      <c r="D14" s="91"/>
      <c r="E14" s="91"/>
      <c r="F14" s="96"/>
      <c r="G14" s="96"/>
      <c r="H14" s="96"/>
      <c r="I14" s="96"/>
      <c r="J14" s="96"/>
      <c r="K14" s="96"/>
      <c r="L14" s="96"/>
      <c r="M14" s="96"/>
      <c r="N14" s="96"/>
      <c r="O14" s="96"/>
      <c r="P14" s="91"/>
    </row>
    <row r="15" spans="2:17" s="47" customFormat="1">
      <c r="B15" s="50" t="s">
        <v>586</v>
      </c>
      <c r="D15" s="91"/>
      <c r="E15" s="91"/>
      <c r="F15" s="96"/>
      <c r="G15" s="96"/>
      <c r="H15" s="96"/>
      <c r="I15" s="96"/>
      <c r="J15" s="96"/>
      <c r="K15" s="96"/>
      <c r="L15" s="96"/>
      <c r="M15" s="96"/>
      <c r="N15" s="96"/>
      <c r="O15" s="96"/>
      <c r="P15" s="91"/>
    </row>
    <row r="16" spans="2:17" s="47" customFormat="1" ht="38.25">
      <c r="C16" s="74" t="s">
        <v>572</v>
      </c>
      <c r="D16" s="74" t="s">
        <v>577</v>
      </c>
      <c r="E16" s="74" t="s">
        <v>578</v>
      </c>
      <c r="F16" s="97" t="s">
        <v>57</v>
      </c>
      <c r="G16" s="97" t="s">
        <v>78</v>
      </c>
      <c r="H16" s="97" t="s">
        <v>64</v>
      </c>
      <c r="I16" s="97" t="s">
        <v>88</v>
      </c>
      <c r="J16" s="97" t="s">
        <v>82</v>
      </c>
      <c r="K16" s="97" t="s">
        <v>72</v>
      </c>
      <c r="L16" s="97" t="s">
        <v>58</v>
      </c>
      <c r="M16" s="97" t="s">
        <v>135</v>
      </c>
      <c r="N16" s="97" t="s">
        <v>54</v>
      </c>
      <c r="O16" s="97" t="s">
        <v>126</v>
      </c>
      <c r="P16" s="74" t="s">
        <v>159</v>
      </c>
      <c r="Q16" s="93"/>
    </row>
    <row r="17" spans="2:17" s="47" customFormat="1" ht="38.25">
      <c r="C17" s="94" t="s">
        <v>53</v>
      </c>
      <c r="D17" s="92" t="s">
        <v>587</v>
      </c>
      <c r="E17" s="92" t="s">
        <v>588</v>
      </c>
      <c r="F17" s="95">
        <v>59.166666666666664</v>
      </c>
      <c r="G17" s="95">
        <v>59.166666666666664</v>
      </c>
      <c r="H17" s="95">
        <v>59.166666666666664</v>
      </c>
      <c r="I17" s="95">
        <v>59.166666666666664</v>
      </c>
      <c r="J17" s="95">
        <v>54.166666666666664</v>
      </c>
      <c r="K17" s="95">
        <v>54.166666666666664</v>
      </c>
      <c r="L17" s="95">
        <v>54.166666666666664</v>
      </c>
      <c r="M17" s="95">
        <v>54.166666666666664</v>
      </c>
      <c r="N17" s="95">
        <v>54.166666666666664</v>
      </c>
      <c r="O17" s="95">
        <v>47</v>
      </c>
      <c r="P17" s="92" t="s">
        <v>581</v>
      </c>
      <c r="Q17" s="93"/>
    </row>
    <row r="18" spans="2:17" s="47" customFormat="1" ht="38.25">
      <c r="C18" s="94" t="s">
        <v>90</v>
      </c>
      <c r="D18" s="92" t="s">
        <v>582</v>
      </c>
      <c r="E18" s="92" t="s">
        <v>588</v>
      </c>
      <c r="F18" s="95">
        <v>75</v>
      </c>
      <c r="G18" s="95">
        <v>75</v>
      </c>
      <c r="H18" s="95">
        <v>75</v>
      </c>
      <c r="I18" s="95">
        <v>75</v>
      </c>
      <c r="J18" s="95">
        <v>75</v>
      </c>
      <c r="K18" s="95">
        <v>75</v>
      </c>
      <c r="L18" s="95">
        <v>75</v>
      </c>
      <c r="M18" s="95">
        <v>75</v>
      </c>
      <c r="N18" s="95">
        <v>75</v>
      </c>
      <c r="O18" s="95">
        <v>75</v>
      </c>
      <c r="P18" s="92" t="s">
        <v>589</v>
      </c>
      <c r="Q18" s="93"/>
    </row>
    <row r="19" spans="2:17" s="47" customFormat="1" ht="25.5">
      <c r="C19" s="94" t="s">
        <v>71</v>
      </c>
      <c r="D19" s="92" t="s">
        <v>584</v>
      </c>
      <c r="E19" s="92" t="s">
        <v>588</v>
      </c>
      <c r="F19" s="95">
        <v>68</v>
      </c>
      <c r="G19" s="95">
        <v>70</v>
      </c>
      <c r="H19" s="95">
        <v>67</v>
      </c>
      <c r="I19" s="95">
        <v>70</v>
      </c>
      <c r="J19" s="95">
        <v>67</v>
      </c>
      <c r="K19" s="95">
        <v>63</v>
      </c>
      <c r="L19" s="95">
        <v>66</v>
      </c>
      <c r="M19" s="95">
        <v>68</v>
      </c>
      <c r="N19" s="95">
        <v>88</v>
      </c>
      <c r="O19" s="95">
        <v>65</v>
      </c>
      <c r="P19" s="92" t="s">
        <v>476</v>
      </c>
      <c r="Q19" s="93"/>
    </row>
    <row r="20" spans="2:17">
      <c r="D20" s="88"/>
      <c r="E20" s="91"/>
      <c r="F20" s="88"/>
      <c r="G20" s="88"/>
      <c r="H20" s="88"/>
      <c r="I20" s="88"/>
      <c r="J20" s="88"/>
      <c r="K20" s="88"/>
      <c r="L20" s="88"/>
      <c r="M20" s="88"/>
      <c r="N20" s="88"/>
      <c r="O20" s="88"/>
      <c r="P20" s="88"/>
      <c r="Q20" s="88"/>
    </row>
    <row r="22" spans="2:17">
      <c r="B22" s="2" t="s">
        <v>590</v>
      </c>
    </row>
    <row r="23" spans="2:17" ht="25.5">
      <c r="C23" s="74" t="s">
        <v>591</v>
      </c>
      <c r="D23" s="98">
        <f>365-52-11</f>
        <v>302</v>
      </c>
    </row>
    <row r="24" spans="2:17">
      <c r="E24"/>
    </row>
    <row r="25" spans="2:17" ht="25.5">
      <c r="C25" s="74" t="s">
        <v>572</v>
      </c>
      <c r="D25" s="74" t="s">
        <v>592</v>
      </c>
    </row>
    <row r="26" spans="2:17" ht="12.75" customHeight="1">
      <c r="C26" s="87" t="s">
        <v>53</v>
      </c>
      <c r="D26" s="86">
        <v>0.91</v>
      </c>
    </row>
    <row r="27" spans="2:17">
      <c r="C27" s="87" t="s">
        <v>90</v>
      </c>
      <c r="D27" s="86">
        <v>0.96</v>
      </c>
    </row>
    <row r="28" spans="2:17">
      <c r="C28" s="87" t="s">
        <v>593</v>
      </c>
      <c r="D28" s="347">
        <v>0.86599999999999999</v>
      </c>
    </row>
    <row r="30" spans="2:17">
      <c r="B30" s="2" t="s">
        <v>594</v>
      </c>
    </row>
    <row r="31" spans="2:17" s="47" customFormat="1" ht="30" customHeight="1">
      <c r="C31" s="74" t="s">
        <v>595</v>
      </c>
      <c r="D31" s="74" t="s">
        <v>596</v>
      </c>
      <c r="E31" s="74" t="s">
        <v>597</v>
      </c>
      <c r="F31" s="74" t="s">
        <v>598</v>
      </c>
      <c r="G31" s="74" t="s">
        <v>599</v>
      </c>
      <c r="H31" s="74" t="s">
        <v>600</v>
      </c>
    </row>
    <row r="32" spans="2:17" ht="17.25" customHeight="1">
      <c r="C32" s="87" t="s">
        <v>180</v>
      </c>
      <c r="D32" s="106">
        <v>1</v>
      </c>
      <c r="E32" s="119">
        <v>1</v>
      </c>
      <c r="F32" s="197">
        <f>G32/E32</f>
        <v>1</v>
      </c>
      <c r="G32" s="106">
        <v>1</v>
      </c>
      <c r="H32" s="106">
        <f>G32/$D32</f>
        <v>1</v>
      </c>
    </row>
    <row r="33" spans="3:8" ht="17.25" customHeight="1">
      <c r="C33" s="87" t="s">
        <v>179</v>
      </c>
      <c r="D33" s="106">
        <v>34</v>
      </c>
      <c r="E33" s="119">
        <v>79.7</v>
      </c>
      <c r="F33" s="346">
        <f>E33/G33</f>
        <v>2.9518518518518522</v>
      </c>
      <c r="G33" s="106">
        <v>27</v>
      </c>
      <c r="H33" s="106">
        <f>G33/$D33</f>
        <v>0.79411764705882348</v>
      </c>
    </row>
    <row r="34" spans="3:8" ht="17.25" customHeight="1">
      <c r="C34" s="87" t="s">
        <v>601</v>
      </c>
      <c r="D34" s="106">
        <v>298</v>
      </c>
      <c r="E34" s="119">
        <v>273</v>
      </c>
      <c r="F34" s="346">
        <f>E34/G34</f>
        <v>1</v>
      </c>
      <c r="G34" s="106">
        <v>273</v>
      </c>
      <c r="H34" s="106">
        <f>G34/$D34</f>
        <v>0.91610738255033553</v>
      </c>
    </row>
    <row r="35" spans="3:8">
      <c r="D35" t="s">
        <v>602</v>
      </c>
      <c r="F35" t="s">
        <v>603</v>
      </c>
    </row>
  </sheetData>
  <sheetProtection algorithmName="SHA-512" hashValue="6sh5/iSA2EI8do4OxOwHUMB3vkmcJ1HuKiDgGZclzZ+6QO0aDV2tlqoUDD7aPEcr4WZ1csWpi1Z4oZruQdnoIg==" saltValue="Ozqd7trCoeG7nWbQ/sw5cA==" spinCount="100000" sheet="1" objects="1" scenarios="1"/>
  <phoneticPr fontId="6"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A257"/>
  <sheetViews>
    <sheetView topLeftCell="A24" zoomScaleNormal="100" workbookViewId="0">
      <selection activeCell="A2" sqref="A2"/>
    </sheetView>
  </sheetViews>
  <sheetFormatPr defaultRowHeight="12.75"/>
  <cols>
    <col min="1" max="1" width="53.42578125" customWidth="1"/>
  </cols>
  <sheetData>
    <row r="1" spans="1:1">
      <c r="A1" s="2" t="s">
        <v>604</v>
      </c>
    </row>
    <row r="3" spans="1:1" ht="20.25" customHeight="1">
      <c r="A3" s="127" t="s">
        <v>605</v>
      </c>
    </row>
    <row r="4" spans="1:1">
      <c r="A4" s="130" t="s">
        <v>606</v>
      </c>
    </row>
    <row r="5" spans="1:1">
      <c r="A5" s="130" t="s">
        <v>607</v>
      </c>
    </row>
    <row r="6" spans="1:1">
      <c r="A6" s="130" t="s">
        <v>608</v>
      </c>
    </row>
    <row r="7" spans="1:1">
      <c r="A7" s="130" t="s">
        <v>609</v>
      </c>
    </row>
    <row r="8" spans="1:1">
      <c r="A8" s="130" t="s">
        <v>610</v>
      </c>
    </row>
    <row r="9" spans="1:1">
      <c r="A9" s="130" t="s">
        <v>611</v>
      </c>
    </row>
    <row r="10" spans="1:1">
      <c r="A10" s="130" t="s">
        <v>612</v>
      </c>
    </row>
    <row r="11" spans="1:1">
      <c r="A11" s="130" t="s">
        <v>613</v>
      </c>
    </row>
    <row r="12" spans="1:1">
      <c r="A12" s="130" t="s">
        <v>614</v>
      </c>
    </row>
    <row r="13" spans="1:1">
      <c r="A13" s="130" t="s">
        <v>615</v>
      </c>
    </row>
    <row r="14" spans="1:1">
      <c r="A14" s="130" t="s">
        <v>616</v>
      </c>
    </row>
    <row r="15" spans="1:1">
      <c r="A15" s="130" t="s">
        <v>617</v>
      </c>
    </row>
    <row r="16" spans="1:1">
      <c r="A16" s="130" t="s">
        <v>618</v>
      </c>
    </row>
    <row r="17" spans="1:1">
      <c r="A17" s="130" t="s">
        <v>619</v>
      </c>
    </row>
    <row r="18" spans="1:1">
      <c r="A18" s="130" t="s">
        <v>620</v>
      </c>
    </row>
    <row r="19" spans="1:1">
      <c r="A19" s="130" t="s">
        <v>621</v>
      </c>
    </row>
    <row r="20" spans="1:1">
      <c r="A20" s="130" t="s">
        <v>622</v>
      </c>
    </row>
    <row r="21" spans="1:1">
      <c r="A21" s="130" t="s">
        <v>623</v>
      </c>
    </row>
    <row r="22" spans="1:1">
      <c r="A22" s="130" t="s">
        <v>624</v>
      </c>
    </row>
    <row r="23" spans="1:1">
      <c r="A23" s="130"/>
    </row>
    <row r="24" spans="1:1" ht="20.25" customHeight="1">
      <c r="A24" s="127" t="s">
        <v>625</v>
      </c>
    </row>
    <row r="25" spans="1:1">
      <c r="A25" s="130" t="s">
        <v>626</v>
      </c>
    </row>
    <row r="26" spans="1:1">
      <c r="A26" s="130" t="s">
        <v>627</v>
      </c>
    </row>
    <row r="27" spans="1:1">
      <c r="A27" s="130" t="s">
        <v>628</v>
      </c>
    </row>
    <row r="28" spans="1:1">
      <c r="A28" s="130" t="s">
        <v>629</v>
      </c>
    </row>
    <row r="29" spans="1:1">
      <c r="A29" s="130" t="s">
        <v>630</v>
      </c>
    </row>
    <row r="30" spans="1:1">
      <c r="A30" s="130" t="s">
        <v>631</v>
      </c>
    </row>
    <row r="31" spans="1:1">
      <c r="A31" s="130" t="s">
        <v>632</v>
      </c>
    </row>
    <row r="32" spans="1:1">
      <c r="A32" s="130" t="s">
        <v>633</v>
      </c>
    </row>
    <row r="33" spans="1:1">
      <c r="A33" s="130" t="s">
        <v>634</v>
      </c>
    </row>
    <row r="34" spans="1:1">
      <c r="A34" s="130"/>
    </row>
    <row r="35" spans="1:1" ht="20.25" customHeight="1">
      <c r="A35" s="127" t="s">
        <v>635</v>
      </c>
    </row>
    <row r="36" spans="1:1">
      <c r="A36" s="130" t="s">
        <v>636</v>
      </c>
    </row>
    <row r="37" spans="1:1">
      <c r="A37" s="130" t="s">
        <v>637</v>
      </c>
    </row>
    <row r="38" spans="1:1">
      <c r="A38" s="130" t="s">
        <v>638</v>
      </c>
    </row>
    <row r="39" spans="1:1">
      <c r="A39" s="130" t="s">
        <v>639</v>
      </c>
    </row>
    <row r="40" spans="1:1">
      <c r="A40" s="130" t="s">
        <v>640</v>
      </c>
    </row>
    <row r="41" spans="1:1">
      <c r="A41" s="130" t="s">
        <v>641</v>
      </c>
    </row>
    <row r="42" spans="1:1">
      <c r="A42" s="130" t="s">
        <v>642</v>
      </c>
    </row>
    <row r="43" spans="1:1">
      <c r="A43" s="130" t="s">
        <v>643</v>
      </c>
    </row>
    <row r="44" spans="1:1">
      <c r="A44" s="130" t="s">
        <v>644</v>
      </c>
    </row>
    <row r="45" spans="1:1">
      <c r="A45" s="130" t="s">
        <v>645</v>
      </c>
    </row>
    <row r="46" spans="1:1">
      <c r="A46" s="130" t="s">
        <v>646</v>
      </c>
    </row>
    <row r="47" spans="1:1">
      <c r="A47" s="130" t="s">
        <v>647</v>
      </c>
    </row>
    <row r="48" spans="1:1">
      <c r="A48" s="130" t="s">
        <v>648</v>
      </c>
    </row>
    <row r="49" spans="1:1">
      <c r="A49" s="130" t="s">
        <v>649</v>
      </c>
    </row>
    <row r="50" spans="1:1">
      <c r="A50" s="130" t="s">
        <v>650</v>
      </c>
    </row>
    <row r="51" spans="1:1">
      <c r="A51" s="130" t="s">
        <v>651</v>
      </c>
    </row>
    <row r="52" spans="1:1">
      <c r="A52" s="130" t="s">
        <v>652</v>
      </c>
    </row>
    <row r="53" spans="1:1">
      <c r="A53" s="130" t="s">
        <v>653</v>
      </c>
    </row>
    <row r="54" spans="1:1">
      <c r="A54" s="130" t="s">
        <v>654</v>
      </c>
    </row>
    <row r="55" spans="1:1">
      <c r="A55" s="130" t="s">
        <v>655</v>
      </c>
    </row>
    <row r="56" spans="1:1">
      <c r="A56" s="130" t="s">
        <v>656</v>
      </c>
    </row>
    <row r="57" spans="1:1">
      <c r="A57" s="130" t="s">
        <v>657</v>
      </c>
    </row>
    <row r="58" spans="1:1">
      <c r="A58" s="130" t="s">
        <v>658</v>
      </c>
    </row>
    <row r="59" spans="1:1">
      <c r="A59" s="130" t="s">
        <v>659</v>
      </c>
    </row>
    <row r="60" spans="1:1">
      <c r="A60" s="130" t="s">
        <v>660</v>
      </c>
    </row>
    <row r="61" spans="1:1">
      <c r="A61" s="130" t="s">
        <v>661</v>
      </c>
    </row>
    <row r="62" spans="1:1">
      <c r="A62" s="130" t="s">
        <v>662</v>
      </c>
    </row>
    <row r="63" spans="1:1">
      <c r="A63" s="130" t="s">
        <v>663</v>
      </c>
    </row>
    <row r="64" spans="1:1">
      <c r="A64" s="130" t="s">
        <v>664</v>
      </c>
    </row>
    <row r="65" spans="1:1">
      <c r="A65" s="130" t="s">
        <v>665</v>
      </c>
    </row>
    <row r="66" spans="1:1">
      <c r="A66" s="130" t="s">
        <v>666</v>
      </c>
    </row>
    <row r="67" spans="1:1">
      <c r="A67" s="130" t="s">
        <v>667</v>
      </c>
    </row>
    <row r="68" spans="1:1">
      <c r="A68" s="130" t="s">
        <v>668</v>
      </c>
    </row>
    <row r="69" spans="1:1">
      <c r="A69" s="130" t="s">
        <v>669</v>
      </c>
    </row>
    <row r="70" spans="1:1">
      <c r="A70" s="130" t="s">
        <v>670</v>
      </c>
    </row>
    <row r="71" spans="1:1">
      <c r="A71" s="130" t="s">
        <v>671</v>
      </c>
    </row>
    <row r="72" spans="1:1">
      <c r="A72" s="130" t="s">
        <v>672</v>
      </c>
    </row>
    <row r="73" spans="1:1">
      <c r="A73" s="130" t="s">
        <v>673</v>
      </c>
    </row>
    <row r="74" spans="1:1">
      <c r="A74" s="130" t="s">
        <v>674</v>
      </c>
    </row>
    <row r="75" spans="1:1">
      <c r="A75" s="130" t="s">
        <v>675</v>
      </c>
    </row>
    <row r="76" spans="1:1">
      <c r="A76" s="130" t="s">
        <v>676</v>
      </c>
    </row>
    <row r="77" spans="1:1">
      <c r="A77" s="130" t="s">
        <v>677</v>
      </c>
    </row>
    <row r="78" spans="1:1">
      <c r="A78" s="130" t="s">
        <v>678</v>
      </c>
    </row>
    <row r="79" spans="1:1">
      <c r="A79" s="130" t="s">
        <v>679</v>
      </c>
    </row>
    <row r="80" spans="1:1">
      <c r="A80" s="130" t="s">
        <v>680</v>
      </c>
    </row>
    <row r="81" spans="1:1">
      <c r="A81" s="130"/>
    </row>
    <row r="82" spans="1:1" ht="20.25" customHeight="1">
      <c r="A82" s="127" t="s">
        <v>681</v>
      </c>
    </row>
    <row r="83" spans="1:1">
      <c r="A83" s="130" t="s">
        <v>682</v>
      </c>
    </row>
    <row r="84" spans="1:1">
      <c r="A84" s="130" t="s">
        <v>683</v>
      </c>
    </row>
    <row r="85" spans="1:1">
      <c r="A85" s="130" t="s">
        <v>684</v>
      </c>
    </row>
    <row r="86" spans="1:1">
      <c r="A86" s="130" t="s">
        <v>685</v>
      </c>
    </row>
    <row r="87" spans="1:1">
      <c r="A87" s="130" t="s">
        <v>686</v>
      </c>
    </row>
    <row r="88" spans="1:1">
      <c r="A88" s="130" t="s">
        <v>687</v>
      </c>
    </row>
    <row r="89" spans="1:1">
      <c r="A89" s="130" t="s">
        <v>688</v>
      </c>
    </row>
    <row r="90" spans="1:1">
      <c r="A90" s="130" t="s">
        <v>689</v>
      </c>
    </row>
    <row r="91" spans="1:1">
      <c r="A91" s="130" t="s">
        <v>690</v>
      </c>
    </row>
    <row r="92" spans="1:1">
      <c r="A92" s="130" t="s">
        <v>691</v>
      </c>
    </row>
    <row r="93" spans="1:1">
      <c r="A93" s="130" t="s">
        <v>692</v>
      </c>
    </row>
    <row r="94" spans="1:1">
      <c r="A94" s="130" t="s">
        <v>693</v>
      </c>
    </row>
    <row r="95" spans="1:1">
      <c r="A95" s="130" t="s">
        <v>694</v>
      </c>
    </row>
    <row r="96" spans="1:1">
      <c r="A96" s="130" t="s">
        <v>695</v>
      </c>
    </row>
    <row r="97" spans="1:1">
      <c r="A97" s="130" t="s">
        <v>696</v>
      </c>
    </row>
    <row r="98" spans="1:1">
      <c r="A98" s="130" t="s">
        <v>697</v>
      </c>
    </row>
    <row r="99" spans="1:1">
      <c r="A99" s="130" t="s">
        <v>698</v>
      </c>
    </row>
    <row r="100" spans="1:1">
      <c r="A100" s="130" t="s">
        <v>699</v>
      </c>
    </row>
    <row r="101" spans="1:1">
      <c r="A101" s="130" t="s">
        <v>700</v>
      </c>
    </row>
    <row r="102" spans="1:1">
      <c r="A102" s="130" t="s">
        <v>701</v>
      </c>
    </row>
    <row r="103" spans="1:1">
      <c r="A103" s="130" t="s">
        <v>702</v>
      </c>
    </row>
    <row r="104" spans="1:1">
      <c r="A104" s="130" t="s">
        <v>703</v>
      </c>
    </row>
    <row r="105" spans="1:1">
      <c r="A105" s="130" t="s">
        <v>704</v>
      </c>
    </row>
    <row r="106" spans="1:1">
      <c r="A106" s="130" t="s">
        <v>705</v>
      </c>
    </row>
    <row r="107" spans="1:1">
      <c r="A107" s="130" t="s">
        <v>706</v>
      </c>
    </row>
    <row r="108" spans="1:1">
      <c r="A108" s="130" t="s">
        <v>707</v>
      </c>
    </row>
    <row r="109" spans="1:1">
      <c r="A109" s="130" t="s">
        <v>708</v>
      </c>
    </row>
    <row r="110" spans="1:1">
      <c r="A110" s="130" t="s">
        <v>709</v>
      </c>
    </row>
    <row r="111" spans="1:1">
      <c r="A111" s="130" t="s">
        <v>710</v>
      </c>
    </row>
    <row r="112" spans="1:1">
      <c r="A112" s="130" t="s">
        <v>711</v>
      </c>
    </row>
    <row r="113" spans="1:1">
      <c r="A113" s="130" t="s">
        <v>712</v>
      </c>
    </row>
    <row r="114" spans="1:1">
      <c r="A114" s="130" t="s">
        <v>713</v>
      </c>
    </row>
    <row r="115" spans="1:1">
      <c r="A115" s="130"/>
    </row>
    <row r="116" spans="1:1" ht="20.25" customHeight="1">
      <c r="A116" s="127" t="s">
        <v>714</v>
      </c>
    </row>
    <row r="117" spans="1:1">
      <c r="A117" s="130" t="s">
        <v>715</v>
      </c>
    </row>
    <row r="118" spans="1:1">
      <c r="A118" s="130" t="s">
        <v>716</v>
      </c>
    </row>
    <row r="119" spans="1:1">
      <c r="A119" s="130" t="s">
        <v>717</v>
      </c>
    </row>
    <row r="120" spans="1:1">
      <c r="A120" s="130" t="s">
        <v>718</v>
      </c>
    </row>
    <row r="121" spans="1:1">
      <c r="A121" s="130"/>
    </row>
    <row r="122" spans="1:1" ht="20.25" customHeight="1">
      <c r="A122" s="127" t="s">
        <v>719</v>
      </c>
    </row>
    <row r="123" spans="1:1">
      <c r="A123" s="130" t="s">
        <v>720</v>
      </c>
    </row>
    <row r="124" spans="1:1">
      <c r="A124" s="130" t="s">
        <v>721</v>
      </c>
    </row>
    <row r="125" spans="1:1">
      <c r="A125" s="130" t="s">
        <v>722</v>
      </c>
    </row>
    <row r="126" spans="1:1">
      <c r="A126" s="130" t="s">
        <v>723</v>
      </c>
    </row>
    <row r="127" spans="1:1">
      <c r="A127" s="130" t="s">
        <v>724</v>
      </c>
    </row>
    <row r="128" spans="1:1">
      <c r="A128" s="130" t="s">
        <v>725</v>
      </c>
    </row>
    <row r="129" spans="1:1">
      <c r="A129" s="130" t="s">
        <v>726</v>
      </c>
    </row>
    <row r="130" spans="1:1">
      <c r="A130" s="130" t="s">
        <v>727</v>
      </c>
    </row>
    <row r="131" spans="1:1">
      <c r="A131" s="130" t="s">
        <v>728</v>
      </c>
    </row>
    <row r="132" spans="1:1">
      <c r="A132" s="130" t="s">
        <v>729</v>
      </c>
    </row>
    <row r="133" spans="1:1">
      <c r="A133" s="130" t="s">
        <v>730</v>
      </c>
    </row>
    <row r="134" spans="1:1">
      <c r="A134" s="130" t="s">
        <v>731</v>
      </c>
    </row>
    <row r="135" spans="1:1">
      <c r="A135" s="130" t="s">
        <v>732</v>
      </c>
    </row>
    <row r="136" spans="1:1">
      <c r="A136" s="130" t="s">
        <v>733</v>
      </c>
    </row>
    <row r="137" spans="1:1">
      <c r="A137" s="130" t="s">
        <v>734</v>
      </c>
    </row>
    <row r="138" spans="1:1">
      <c r="A138" s="130" t="s">
        <v>735</v>
      </c>
    </row>
    <row r="139" spans="1:1">
      <c r="A139" s="130" t="s">
        <v>736</v>
      </c>
    </row>
    <row r="140" spans="1:1">
      <c r="A140" s="130" t="s">
        <v>737</v>
      </c>
    </row>
    <row r="141" spans="1:1">
      <c r="A141" s="130" t="s">
        <v>738</v>
      </c>
    </row>
    <row r="142" spans="1:1">
      <c r="A142" s="130" t="s">
        <v>739</v>
      </c>
    </row>
    <row r="143" spans="1:1">
      <c r="A143" s="130" t="s">
        <v>740</v>
      </c>
    </row>
    <row r="144" spans="1:1">
      <c r="A144" s="130" t="s">
        <v>741</v>
      </c>
    </row>
    <row r="145" spans="1:1">
      <c r="A145" s="130" t="s">
        <v>742</v>
      </c>
    </row>
    <row r="146" spans="1:1">
      <c r="A146" s="130" t="s">
        <v>743</v>
      </c>
    </row>
    <row r="147" spans="1:1">
      <c r="A147" s="130" t="s">
        <v>744</v>
      </c>
    </row>
    <row r="148" spans="1:1">
      <c r="A148" s="130" t="s">
        <v>745</v>
      </c>
    </row>
    <row r="149" spans="1:1">
      <c r="A149" s="130" t="s">
        <v>746</v>
      </c>
    </row>
    <row r="150" spans="1:1">
      <c r="A150" s="130"/>
    </row>
    <row r="151" spans="1:1" ht="20.25" customHeight="1">
      <c r="A151" s="127" t="s">
        <v>747</v>
      </c>
    </row>
    <row r="152" spans="1:1">
      <c r="A152" s="130" t="s">
        <v>748</v>
      </c>
    </row>
    <row r="153" spans="1:1">
      <c r="A153" s="130"/>
    </row>
    <row r="154" spans="1:1" ht="20.25" customHeight="1">
      <c r="A154" s="127" t="s">
        <v>749</v>
      </c>
    </row>
    <row r="155" spans="1:1">
      <c r="A155" s="130" t="s">
        <v>750</v>
      </c>
    </row>
    <row r="156" spans="1:1">
      <c r="A156" s="130" t="s">
        <v>751</v>
      </c>
    </row>
    <row r="157" spans="1:1">
      <c r="A157" s="130" t="s">
        <v>752</v>
      </c>
    </row>
    <row r="158" spans="1:1">
      <c r="A158" s="130" t="s">
        <v>753</v>
      </c>
    </row>
    <row r="159" spans="1:1">
      <c r="A159" s="130" t="s">
        <v>754</v>
      </c>
    </row>
    <row r="160" spans="1:1">
      <c r="A160" s="130" t="s">
        <v>755</v>
      </c>
    </row>
    <row r="161" spans="1:1">
      <c r="A161" s="130" t="s">
        <v>756</v>
      </c>
    </row>
    <row r="162" spans="1:1">
      <c r="A162" s="130" t="s">
        <v>757</v>
      </c>
    </row>
    <row r="163" spans="1:1">
      <c r="A163" s="130" t="s">
        <v>758</v>
      </c>
    </row>
    <row r="164" spans="1:1">
      <c r="A164" s="130" t="s">
        <v>759</v>
      </c>
    </row>
    <row r="165" spans="1:1">
      <c r="A165" s="130"/>
    </row>
    <row r="166" spans="1:1" ht="20.25" customHeight="1">
      <c r="A166" s="127" t="s">
        <v>760</v>
      </c>
    </row>
    <row r="167" spans="1:1">
      <c r="A167" s="130" t="s">
        <v>761</v>
      </c>
    </row>
    <row r="168" spans="1:1">
      <c r="A168" s="130" t="s">
        <v>762</v>
      </c>
    </row>
    <row r="169" spans="1:1">
      <c r="A169" s="130" t="s">
        <v>763</v>
      </c>
    </row>
    <row r="170" spans="1:1">
      <c r="A170" s="130" t="s">
        <v>764</v>
      </c>
    </row>
    <row r="171" spans="1:1">
      <c r="A171" s="130" t="s">
        <v>765</v>
      </c>
    </row>
    <row r="172" spans="1:1">
      <c r="A172" s="130" t="s">
        <v>766</v>
      </c>
    </row>
    <row r="173" spans="1:1">
      <c r="A173" s="130" t="s">
        <v>767</v>
      </c>
    </row>
    <row r="174" spans="1:1">
      <c r="A174" s="130" t="s">
        <v>768</v>
      </c>
    </row>
    <row r="175" spans="1:1">
      <c r="A175" s="130" t="s">
        <v>769</v>
      </c>
    </row>
    <row r="176" spans="1:1">
      <c r="A176" s="130" t="s">
        <v>770</v>
      </c>
    </row>
    <row r="177" spans="1:1">
      <c r="A177" s="130" t="s">
        <v>771</v>
      </c>
    </row>
    <row r="178" spans="1:1">
      <c r="A178" s="130" t="s">
        <v>772</v>
      </c>
    </row>
    <row r="179" spans="1:1">
      <c r="A179" s="130" t="s">
        <v>773</v>
      </c>
    </row>
    <row r="180" spans="1:1">
      <c r="A180" s="130" t="s">
        <v>774</v>
      </c>
    </row>
    <row r="181" spans="1:1">
      <c r="A181" s="130" t="s">
        <v>775</v>
      </c>
    </row>
    <row r="182" spans="1:1">
      <c r="A182" s="130" t="s">
        <v>776</v>
      </c>
    </row>
    <row r="183" spans="1:1">
      <c r="A183" s="130" t="s">
        <v>777</v>
      </c>
    </row>
    <row r="184" spans="1:1">
      <c r="A184" s="130" t="s">
        <v>778</v>
      </c>
    </row>
    <row r="185" spans="1:1">
      <c r="A185" s="130" t="s">
        <v>779</v>
      </c>
    </row>
    <row r="186" spans="1:1">
      <c r="A186" s="130" t="s">
        <v>780</v>
      </c>
    </row>
    <row r="187" spans="1:1">
      <c r="A187" s="130" t="s">
        <v>781</v>
      </c>
    </row>
    <row r="188" spans="1:1">
      <c r="A188" s="130" t="s">
        <v>782</v>
      </c>
    </row>
    <row r="189" spans="1:1">
      <c r="A189" s="130" t="s">
        <v>783</v>
      </c>
    </row>
    <row r="190" spans="1:1">
      <c r="A190" s="130" t="s">
        <v>784</v>
      </c>
    </row>
    <row r="191" spans="1:1">
      <c r="A191" s="130" t="s">
        <v>785</v>
      </c>
    </row>
    <row r="192" spans="1:1">
      <c r="A192" s="130" t="s">
        <v>786</v>
      </c>
    </row>
    <row r="193" spans="1:1">
      <c r="A193" s="130" t="s">
        <v>787</v>
      </c>
    </row>
    <row r="194" spans="1:1">
      <c r="A194" s="130" t="s">
        <v>788</v>
      </c>
    </row>
    <row r="195" spans="1:1">
      <c r="A195" s="130" t="s">
        <v>789</v>
      </c>
    </row>
    <row r="196" spans="1:1">
      <c r="A196" s="130" t="s">
        <v>790</v>
      </c>
    </row>
    <row r="197" spans="1:1">
      <c r="A197" s="130" t="s">
        <v>791</v>
      </c>
    </row>
    <row r="198" spans="1:1">
      <c r="A198" s="130" t="s">
        <v>792</v>
      </c>
    </row>
    <row r="199" spans="1:1">
      <c r="A199" s="130" t="s">
        <v>793</v>
      </c>
    </row>
    <row r="200" spans="1:1">
      <c r="A200" s="130" t="s">
        <v>794</v>
      </c>
    </row>
    <row r="201" spans="1:1">
      <c r="A201" s="130" t="s">
        <v>795</v>
      </c>
    </row>
    <row r="202" spans="1:1">
      <c r="A202" s="130" t="s">
        <v>796</v>
      </c>
    </row>
    <row r="203" spans="1:1">
      <c r="A203" s="130" t="s">
        <v>797</v>
      </c>
    </row>
    <row r="204" spans="1:1">
      <c r="A204" s="130" t="s">
        <v>798</v>
      </c>
    </row>
    <row r="205" spans="1:1">
      <c r="A205" s="130" t="s">
        <v>799</v>
      </c>
    </row>
    <row r="206" spans="1:1">
      <c r="A206" s="130" t="s">
        <v>800</v>
      </c>
    </row>
    <row r="207" spans="1:1">
      <c r="A207" s="130" t="s">
        <v>801</v>
      </c>
    </row>
    <row r="208" spans="1:1">
      <c r="A208" s="130" t="s">
        <v>802</v>
      </c>
    </row>
    <row r="209" spans="1:1">
      <c r="A209" s="130" t="s">
        <v>803</v>
      </c>
    </row>
    <row r="210" spans="1:1">
      <c r="A210" s="130" t="s">
        <v>804</v>
      </c>
    </row>
    <row r="211" spans="1:1">
      <c r="A211" s="130" t="s">
        <v>805</v>
      </c>
    </row>
    <row r="212" spans="1:1">
      <c r="A212" s="130" t="s">
        <v>806</v>
      </c>
    </row>
    <row r="213" spans="1:1">
      <c r="A213" s="130" t="s">
        <v>807</v>
      </c>
    </row>
    <row r="214" spans="1:1">
      <c r="A214" s="130" t="s">
        <v>808</v>
      </c>
    </row>
    <row r="215" spans="1:1">
      <c r="A215" s="130" t="s">
        <v>809</v>
      </c>
    </row>
    <row r="216" spans="1:1">
      <c r="A216" s="130" t="s">
        <v>810</v>
      </c>
    </row>
    <row r="217" spans="1:1">
      <c r="A217" s="130"/>
    </row>
    <row r="218" spans="1:1" ht="20.25" customHeight="1">
      <c r="A218" s="127" t="s">
        <v>811</v>
      </c>
    </row>
    <row r="219" spans="1:1">
      <c r="A219" s="130" t="s">
        <v>812</v>
      </c>
    </row>
    <row r="220" spans="1:1">
      <c r="A220" s="130" t="s">
        <v>813</v>
      </c>
    </row>
    <row r="221" spans="1:1">
      <c r="A221" s="130" t="s">
        <v>814</v>
      </c>
    </row>
    <row r="222" spans="1:1">
      <c r="A222" s="130" t="s">
        <v>815</v>
      </c>
    </row>
    <row r="223" spans="1:1">
      <c r="A223" s="130" t="s">
        <v>816</v>
      </c>
    </row>
    <row r="224" spans="1:1">
      <c r="A224" s="130" t="s">
        <v>817</v>
      </c>
    </row>
    <row r="225" spans="1:1">
      <c r="A225" s="130" t="s">
        <v>818</v>
      </c>
    </row>
    <row r="226" spans="1:1">
      <c r="A226" s="130" t="s">
        <v>819</v>
      </c>
    </row>
    <row r="227" spans="1:1">
      <c r="A227" s="130" t="s">
        <v>820</v>
      </c>
    </row>
    <row r="228" spans="1:1">
      <c r="A228" s="130" t="s">
        <v>821</v>
      </c>
    </row>
    <row r="229" spans="1:1">
      <c r="A229" s="130" t="s">
        <v>822</v>
      </c>
    </row>
    <row r="230" spans="1:1">
      <c r="A230" s="130" t="s">
        <v>823</v>
      </c>
    </row>
    <row r="231" spans="1:1">
      <c r="A231" s="130" t="s">
        <v>824</v>
      </c>
    </row>
    <row r="232" spans="1:1">
      <c r="A232" s="130" t="s">
        <v>825</v>
      </c>
    </row>
    <row r="233" spans="1:1">
      <c r="A233" s="130" t="s">
        <v>826</v>
      </c>
    </row>
    <row r="234" spans="1:1">
      <c r="A234" s="130" t="s">
        <v>827</v>
      </c>
    </row>
    <row r="235" spans="1:1">
      <c r="A235" s="130" t="s">
        <v>828</v>
      </c>
    </row>
    <row r="236" spans="1:1">
      <c r="A236" s="130" t="s">
        <v>829</v>
      </c>
    </row>
    <row r="237" spans="1:1">
      <c r="A237" s="130" t="s">
        <v>830</v>
      </c>
    </row>
    <row r="238" spans="1:1">
      <c r="A238" s="130" t="s">
        <v>831</v>
      </c>
    </row>
    <row r="239" spans="1:1">
      <c r="A239" s="130" t="s">
        <v>832</v>
      </c>
    </row>
    <row r="240" spans="1:1">
      <c r="A240" s="130" t="s">
        <v>833</v>
      </c>
    </row>
    <row r="241" spans="1:1">
      <c r="A241" s="130" t="s">
        <v>834</v>
      </c>
    </row>
    <row r="242" spans="1:1">
      <c r="A242" s="130" t="s">
        <v>835</v>
      </c>
    </row>
    <row r="243" spans="1:1">
      <c r="A243" s="130" t="s">
        <v>836</v>
      </c>
    </row>
    <row r="244" spans="1:1">
      <c r="A244" s="130" t="s">
        <v>837</v>
      </c>
    </row>
    <row r="245" spans="1:1">
      <c r="A245" s="130" t="s">
        <v>838</v>
      </c>
    </row>
    <row r="246" spans="1:1">
      <c r="A246" s="130" t="s">
        <v>839</v>
      </c>
    </row>
    <row r="247" spans="1:1">
      <c r="A247" s="130" t="s">
        <v>840</v>
      </c>
    </row>
    <row r="248" spans="1:1">
      <c r="A248" s="130" t="s">
        <v>841</v>
      </c>
    </row>
    <row r="249" spans="1:1">
      <c r="A249" s="130" t="s">
        <v>842</v>
      </c>
    </row>
    <row r="250" spans="1:1">
      <c r="A250" s="130" t="s">
        <v>843</v>
      </c>
    </row>
    <row r="251" spans="1:1">
      <c r="A251" s="130" t="s">
        <v>844</v>
      </c>
    </row>
    <row r="252" spans="1:1">
      <c r="A252" s="130" t="s">
        <v>845</v>
      </c>
    </row>
    <row r="253" spans="1:1">
      <c r="A253" s="130" t="s">
        <v>846</v>
      </c>
    </row>
    <row r="254" spans="1:1">
      <c r="A254" s="130" t="s">
        <v>847</v>
      </c>
    </row>
    <row r="255" spans="1:1">
      <c r="A255" s="130" t="s">
        <v>848</v>
      </c>
    </row>
    <row r="256" spans="1:1">
      <c r="A256" s="130" t="s">
        <v>849</v>
      </c>
    </row>
    <row r="257" spans="1:1">
      <c r="A257" s="130" t="s">
        <v>850</v>
      </c>
    </row>
  </sheetData>
  <sheetProtection algorithmName="SHA-512" hashValue="39u3tcwpKxEWbm3jXsyq/AFkE2MWVOkUX36kD1yuijUQ4Oz90NM838/xWZrKxyCF3uVmBQDuVPJ8kpU+ajcsQw==" saltValue="twfTeCGTtjHkn3S9T7wuFw=="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EFCA-8C79-4BA4-B33B-91F92A791F62}">
  <sheetPr>
    <tabColor rgb="FFFF5869"/>
  </sheetPr>
  <dimension ref="A1:D63"/>
  <sheetViews>
    <sheetView workbookViewId="0">
      <pane xSplit="1" ySplit="1" topLeftCell="B2" activePane="bottomRight" state="frozen"/>
      <selection pane="bottomRight" activeCell="H33" sqref="H33"/>
      <selection pane="bottomLeft" activeCell="A2" sqref="A2"/>
      <selection pane="topRight" activeCell="B1" sqref="B1"/>
    </sheetView>
  </sheetViews>
  <sheetFormatPr defaultRowHeight="12.75"/>
  <cols>
    <col min="1" max="1" width="24.85546875" customWidth="1"/>
    <col min="2" max="3" width="12.5703125" customWidth="1"/>
  </cols>
  <sheetData>
    <row r="1" spans="1:4">
      <c r="A1" s="304" t="s">
        <v>43</v>
      </c>
      <c r="B1" s="304" t="s">
        <v>44</v>
      </c>
      <c r="C1" s="304" t="s">
        <v>50</v>
      </c>
      <c r="D1" s="305" t="s">
        <v>851</v>
      </c>
    </row>
    <row r="2" spans="1:4">
      <c r="A2" t="s">
        <v>128</v>
      </c>
      <c r="B2" t="s">
        <v>117</v>
      </c>
      <c r="C2" t="str">
        <f t="shared" ref="C2:C33" si="0">A2&amp;B2</f>
        <v>AgropurMilk</v>
      </c>
      <c r="D2" s="303" t="s">
        <v>177</v>
      </c>
    </row>
    <row r="3" spans="1:4">
      <c r="A3" t="s">
        <v>134</v>
      </c>
      <c r="B3" t="s">
        <v>117</v>
      </c>
      <c r="C3" t="str">
        <f t="shared" si="0"/>
        <v>AmulMilk</v>
      </c>
      <c r="D3" s="303" t="s">
        <v>177</v>
      </c>
    </row>
    <row r="4" spans="1:4">
      <c r="A4" t="s">
        <v>81</v>
      </c>
      <c r="B4" t="s">
        <v>71</v>
      </c>
      <c r="C4" t="str">
        <f t="shared" si="0"/>
        <v>Arab Company for Livestock Development (ACOLID)Chicken</v>
      </c>
      <c r="D4" s="303" t="s">
        <v>177</v>
      </c>
    </row>
    <row r="5" spans="1:4">
      <c r="A5" t="s">
        <v>123</v>
      </c>
      <c r="B5" t="s">
        <v>117</v>
      </c>
      <c r="C5" t="str">
        <f t="shared" si="0"/>
        <v>ArlaMilk</v>
      </c>
      <c r="D5" s="303" t="s">
        <v>177</v>
      </c>
    </row>
    <row r="6" spans="1:4">
      <c r="A6" t="s">
        <v>89</v>
      </c>
      <c r="B6" t="s">
        <v>71</v>
      </c>
      <c r="C6" t="str">
        <f t="shared" si="0"/>
        <v>Aurora AlimentosChicken</v>
      </c>
      <c r="D6" s="303" t="s">
        <v>177</v>
      </c>
    </row>
    <row r="7" spans="1:4">
      <c r="A7" t="s">
        <v>89</v>
      </c>
      <c r="B7" t="s">
        <v>90</v>
      </c>
      <c r="C7" t="str">
        <f t="shared" si="0"/>
        <v>Aurora AlimentosPigs</v>
      </c>
      <c r="D7" s="303" t="s">
        <v>177</v>
      </c>
    </row>
    <row r="8" spans="1:4">
      <c r="A8" t="s">
        <v>63</v>
      </c>
      <c r="B8" t="s">
        <v>53</v>
      </c>
      <c r="C8" t="str">
        <f t="shared" si="0"/>
        <v>BigardCattle</v>
      </c>
      <c r="D8" s="303" t="s">
        <v>177</v>
      </c>
    </row>
    <row r="9" spans="1:4">
      <c r="A9" t="s">
        <v>63</v>
      </c>
      <c r="B9" t="s">
        <v>90</v>
      </c>
      <c r="C9" t="str">
        <f t="shared" si="0"/>
        <v>BigardPigs</v>
      </c>
      <c r="D9" s="303" t="s">
        <v>177</v>
      </c>
    </row>
    <row r="10" spans="1:4">
      <c r="A10" t="s">
        <v>73</v>
      </c>
      <c r="B10" t="s">
        <v>71</v>
      </c>
      <c r="C10" t="str">
        <f t="shared" si="0"/>
        <v>BRFChicken</v>
      </c>
      <c r="D10" s="303" t="s">
        <v>177</v>
      </c>
    </row>
    <row r="11" spans="1:4">
      <c r="A11" t="s">
        <v>73</v>
      </c>
      <c r="B11" t="s">
        <v>90</v>
      </c>
      <c r="C11" t="str">
        <f t="shared" si="0"/>
        <v>BRFPigs</v>
      </c>
      <c r="D11" s="303" t="s">
        <v>177</v>
      </c>
    </row>
    <row r="12" spans="1:4">
      <c r="A12" t="s">
        <v>131</v>
      </c>
      <c r="B12" t="s">
        <v>117</v>
      </c>
      <c r="C12" t="str">
        <f t="shared" si="0"/>
        <v>California DiariesMilk</v>
      </c>
      <c r="D12" s="303" t="s">
        <v>177</v>
      </c>
    </row>
    <row r="13" spans="1:4">
      <c r="A13" t="s">
        <v>60</v>
      </c>
      <c r="B13" t="s">
        <v>53</v>
      </c>
      <c r="C13" t="str">
        <f t="shared" si="0"/>
        <v>CargillCattle</v>
      </c>
      <c r="D13" s="303" t="s">
        <v>177</v>
      </c>
    </row>
    <row r="14" spans="1:4">
      <c r="A14" t="s">
        <v>60</v>
      </c>
      <c r="B14" t="s">
        <v>71</v>
      </c>
      <c r="C14" t="str">
        <f t="shared" si="0"/>
        <v>CargillChicken</v>
      </c>
      <c r="D14" s="303" t="s">
        <v>177</v>
      </c>
    </row>
    <row r="15" spans="1:4">
      <c r="A15" t="s">
        <v>77</v>
      </c>
      <c r="B15" t="s">
        <v>71</v>
      </c>
      <c r="C15" t="str">
        <f t="shared" si="0"/>
        <v>Charoen PokphandChicken</v>
      </c>
      <c r="D15" s="303" t="s">
        <v>177</v>
      </c>
    </row>
    <row r="16" spans="1:4">
      <c r="A16" t="s">
        <v>77</v>
      </c>
      <c r="B16" t="s">
        <v>90</v>
      </c>
      <c r="C16" t="str">
        <f t="shared" si="0"/>
        <v>Charoen PokphandPigs</v>
      </c>
      <c r="D16" s="303" t="s">
        <v>177</v>
      </c>
    </row>
    <row r="17" spans="1:4">
      <c r="A17" t="s">
        <v>129</v>
      </c>
      <c r="B17" t="s">
        <v>117</v>
      </c>
      <c r="C17" t="str">
        <f t="shared" si="0"/>
        <v>China Mengniu DairyMilk</v>
      </c>
      <c r="D17" s="303" t="s">
        <v>177</v>
      </c>
    </row>
    <row r="18" spans="1:4">
      <c r="A18" t="s">
        <v>86</v>
      </c>
      <c r="B18" t="s">
        <v>71</v>
      </c>
      <c r="C18" t="str">
        <f t="shared" si="0"/>
        <v>Continental Grain CompanyChicken</v>
      </c>
      <c r="D18" s="303" t="s">
        <v>177</v>
      </c>
    </row>
    <row r="19" spans="1:4">
      <c r="A19" t="s">
        <v>120</v>
      </c>
      <c r="B19" t="s">
        <v>117</v>
      </c>
      <c r="C19" t="str">
        <f t="shared" si="0"/>
        <v>Dairy Farmers of AmericaMilk</v>
      </c>
      <c r="D19" s="303" t="s">
        <v>177</v>
      </c>
    </row>
    <row r="20" spans="1:4">
      <c r="A20" t="s">
        <v>67</v>
      </c>
      <c r="B20" t="s">
        <v>53</v>
      </c>
      <c r="C20" t="str">
        <f t="shared" si="0"/>
        <v>Danish CrownCattle</v>
      </c>
      <c r="D20" s="303" t="s">
        <v>177</v>
      </c>
    </row>
    <row r="21" spans="1:4">
      <c r="A21" t="s">
        <v>67</v>
      </c>
      <c r="B21" t="s">
        <v>90</v>
      </c>
      <c r="C21" t="str">
        <f t="shared" si="0"/>
        <v>Danish CrownPigs</v>
      </c>
      <c r="D21" s="303" t="s">
        <v>177</v>
      </c>
    </row>
    <row r="22" spans="1:4">
      <c r="A22" t="s">
        <v>125</v>
      </c>
      <c r="B22" t="s">
        <v>117</v>
      </c>
      <c r="C22" t="str">
        <f t="shared" si="0"/>
        <v>Danone-IFCNMilk</v>
      </c>
      <c r="D22" s="303" t="s">
        <v>177</v>
      </c>
    </row>
    <row r="23" spans="1:4">
      <c r="A23" t="s">
        <v>118</v>
      </c>
      <c r="B23" t="s">
        <v>117</v>
      </c>
      <c r="C23" t="str">
        <f t="shared" si="0"/>
        <v>FonterraMilk</v>
      </c>
      <c r="D23" s="303" t="s">
        <v>177</v>
      </c>
    </row>
    <row r="24" spans="1:4">
      <c r="A24" t="s">
        <v>124</v>
      </c>
      <c r="B24" t="s">
        <v>117</v>
      </c>
      <c r="C24" t="str">
        <f t="shared" si="0"/>
        <v>FrieslandCampinaMilk</v>
      </c>
      <c r="D24" s="303" t="s">
        <v>177</v>
      </c>
    </row>
    <row r="25" spans="1:4">
      <c r="A25" t="s">
        <v>79</v>
      </c>
      <c r="B25" t="s">
        <v>71</v>
      </c>
      <c r="C25" t="str">
        <f t="shared" si="0"/>
        <v>Fuijan Sunner DevelopmentChicken</v>
      </c>
      <c r="D25" s="303" t="s">
        <v>177</v>
      </c>
    </row>
    <row r="26" spans="1:4">
      <c r="A26" t="s">
        <v>130</v>
      </c>
      <c r="B26" t="s">
        <v>117</v>
      </c>
      <c r="C26" t="str">
        <f t="shared" si="0"/>
        <v>GlanbiaMilk</v>
      </c>
      <c r="D26" s="303" t="s">
        <v>177</v>
      </c>
    </row>
    <row r="27" spans="1:4">
      <c r="A27" t="s">
        <v>94</v>
      </c>
      <c r="B27" t="s">
        <v>90</v>
      </c>
      <c r="C27" t="str">
        <f t="shared" si="0"/>
        <v>Grupo JorgePigs</v>
      </c>
      <c r="D27" s="303" t="s">
        <v>177</v>
      </c>
    </row>
    <row r="28" spans="1:4">
      <c r="A28" t="s">
        <v>92</v>
      </c>
      <c r="B28" t="s">
        <v>90</v>
      </c>
      <c r="C28" t="str">
        <f t="shared" si="0"/>
        <v>Grupo VallPigs</v>
      </c>
      <c r="D28" s="303" t="s">
        <v>177</v>
      </c>
    </row>
    <row r="29" spans="1:4">
      <c r="A29" t="s">
        <v>65</v>
      </c>
      <c r="B29" t="s">
        <v>53</v>
      </c>
      <c r="C29" t="str">
        <f t="shared" si="0"/>
        <v>Gruppo CremoniniCattle</v>
      </c>
      <c r="D29" s="303" t="s">
        <v>177</v>
      </c>
    </row>
    <row r="30" spans="1:4">
      <c r="A30" t="s">
        <v>65</v>
      </c>
      <c r="B30" t="s">
        <v>90</v>
      </c>
      <c r="C30" t="str">
        <f t="shared" si="0"/>
        <v>Gruppo CremoniniPigs</v>
      </c>
      <c r="D30" s="303" t="s">
        <v>177</v>
      </c>
    </row>
    <row r="31" spans="1:4">
      <c r="A31" t="s">
        <v>84</v>
      </c>
      <c r="B31" t="s">
        <v>71</v>
      </c>
      <c r="C31" t="str">
        <f t="shared" si="0"/>
        <v>Industrias BachocoChicken</v>
      </c>
      <c r="D31" s="303" t="s">
        <v>177</v>
      </c>
    </row>
    <row r="32" spans="1:4">
      <c r="A32" t="s">
        <v>75</v>
      </c>
      <c r="B32" t="s">
        <v>71</v>
      </c>
      <c r="C32" t="str">
        <f t="shared" si="0"/>
        <v>JapfaChicken</v>
      </c>
      <c r="D32" s="303" t="s">
        <v>177</v>
      </c>
    </row>
    <row r="33" spans="1:4">
      <c r="A33" t="s">
        <v>52</v>
      </c>
      <c r="B33" t="s">
        <v>53</v>
      </c>
      <c r="C33" t="str">
        <f t="shared" si="0"/>
        <v>JBSCattle</v>
      </c>
      <c r="D33" s="303" t="s">
        <v>177</v>
      </c>
    </row>
    <row r="34" spans="1:4">
      <c r="A34" t="s">
        <v>52</v>
      </c>
      <c r="B34" t="s">
        <v>71</v>
      </c>
      <c r="C34" t="str">
        <f t="shared" ref="C34:C63" si="1">A34&amp;B34</f>
        <v>JBSChicken</v>
      </c>
      <c r="D34" s="303" t="s">
        <v>177</v>
      </c>
    </row>
    <row r="35" spans="1:4">
      <c r="A35" t="s">
        <v>52</v>
      </c>
      <c r="B35" t="s">
        <v>90</v>
      </c>
      <c r="C35" t="str">
        <f t="shared" si="1"/>
        <v>JBSPigs</v>
      </c>
      <c r="D35" s="303" t="s">
        <v>177</v>
      </c>
    </row>
    <row r="36" spans="1:4">
      <c r="A36" t="s">
        <v>80</v>
      </c>
      <c r="B36" t="s">
        <v>71</v>
      </c>
      <c r="C36" t="str">
        <f t="shared" si="1"/>
        <v>Koch FoodsChicken</v>
      </c>
      <c r="D36" s="303" t="s">
        <v>177</v>
      </c>
    </row>
    <row r="37" spans="1:4">
      <c r="A37" t="s">
        <v>121</v>
      </c>
      <c r="B37" t="s">
        <v>117</v>
      </c>
      <c r="C37" t="str">
        <f t="shared" si="1"/>
        <v>LactalisMilk</v>
      </c>
      <c r="D37" s="303" t="s">
        <v>177</v>
      </c>
    </row>
    <row r="38" spans="1:4">
      <c r="A38" t="s">
        <v>59</v>
      </c>
      <c r="B38" t="s">
        <v>53</v>
      </c>
      <c r="C38" t="str">
        <f t="shared" si="1"/>
        <v>MarfrigCattle</v>
      </c>
      <c r="D38" s="303" t="s">
        <v>177</v>
      </c>
    </row>
    <row r="39" spans="1:4">
      <c r="A39" t="s">
        <v>62</v>
      </c>
      <c r="B39" t="s">
        <v>53</v>
      </c>
      <c r="C39" t="str">
        <f t="shared" si="1"/>
        <v>MinervaCattle</v>
      </c>
      <c r="D39" s="303" t="s">
        <v>177</v>
      </c>
    </row>
    <row r="40" spans="1:4">
      <c r="A40" t="s">
        <v>133</v>
      </c>
      <c r="B40" t="s">
        <v>117</v>
      </c>
      <c r="C40" t="str">
        <f t="shared" si="1"/>
        <v>MüllerMilk</v>
      </c>
      <c r="D40" s="303" t="s">
        <v>177</v>
      </c>
    </row>
    <row r="41" spans="1:4">
      <c r="A41" t="s">
        <v>91</v>
      </c>
      <c r="B41" t="s">
        <v>90</v>
      </c>
      <c r="C41" t="str">
        <f t="shared" si="1"/>
        <v>Muyuan FoodstuffPigs</v>
      </c>
      <c r="D41" s="303" t="s">
        <v>177</v>
      </c>
    </row>
    <row r="42" spans="1:4">
      <c r="A42" t="s">
        <v>122</v>
      </c>
      <c r="B42" t="s">
        <v>117</v>
      </c>
      <c r="C42" t="str">
        <f t="shared" si="1"/>
        <v>NestléMilk</v>
      </c>
      <c r="D42" s="303" t="s">
        <v>177</v>
      </c>
    </row>
    <row r="43" spans="1:4">
      <c r="A43" t="s">
        <v>83</v>
      </c>
      <c r="B43" t="s">
        <v>71</v>
      </c>
      <c r="C43" t="str">
        <f t="shared" si="1"/>
        <v>New Hope GroupChicken</v>
      </c>
      <c r="D43" s="303" t="s">
        <v>177</v>
      </c>
    </row>
    <row r="44" spans="1:4">
      <c r="A44" t="s">
        <v>83</v>
      </c>
      <c r="B44" t="s">
        <v>90</v>
      </c>
      <c r="C44" t="str">
        <f t="shared" si="1"/>
        <v>New Hope GroupPigs</v>
      </c>
      <c r="D44" s="303" t="s">
        <v>177</v>
      </c>
    </row>
    <row r="45" spans="1:4">
      <c r="A45" t="s">
        <v>85</v>
      </c>
      <c r="B45" t="s">
        <v>71</v>
      </c>
      <c r="C45" t="str">
        <f t="shared" si="1"/>
        <v>Perdue FarmsChicken</v>
      </c>
      <c r="D45" s="303" t="s">
        <v>177</v>
      </c>
    </row>
    <row r="46" spans="1:4">
      <c r="A46" t="s">
        <v>127</v>
      </c>
      <c r="B46" t="s">
        <v>117</v>
      </c>
      <c r="C46" t="str">
        <f t="shared" si="1"/>
        <v>SaputoMilk</v>
      </c>
      <c r="D46" s="303" t="s">
        <v>177</v>
      </c>
    </row>
    <row r="47" spans="1:4">
      <c r="A47" t="s">
        <v>68</v>
      </c>
      <c r="B47" t="s">
        <v>53</v>
      </c>
      <c r="C47" t="str">
        <f t="shared" si="1"/>
        <v>Teys Cattle</v>
      </c>
      <c r="D47" s="303" t="s">
        <v>177</v>
      </c>
    </row>
    <row r="48" spans="1:4">
      <c r="A48" t="s">
        <v>70</v>
      </c>
      <c r="B48" t="s">
        <v>53</v>
      </c>
      <c r="C48" t="str">
        <f t="shared" si="1"/>
        <v>Tönnies GroupCattle</v>
      </c>
      <c r="D48" s="303" t="s">
        <v>177</v>
      </c>
    </row>
    <row r="49" spans="1:4">
      <c r="A49" t="s">
        <v>70</v>
      </c>
      <c r="B49" t="s">
        <v>90</v>
      </c>
      <c r="C49" t="str">
        <f t="shared" si="1"/>
        <v>Tönnies GroupPigs</v>
      </c>
      <c r="D49" s="303" t="s">
        <v>177</v>
      </c>
    </row>
    <row r="50" spans="1:4">
      <c r="A50" t="s">
        <v>61</v>
      </c>
      <c r="B50" t="s">
        <v>53</v>
      </c>
      <c r="C50" t="str">
        <f t="shared" si="1"/>
        <v>TysonCattle</v>
      </c>
      <c r="D50" s="303" t="s">
        <v>177</v>
      </c>
    </row>
    <row r="51" spans="1:4">
      <c r="A51" t="s">
        <v>61</v>
      </c>
      <c r="B51" t="s">
        <v>71</v>
      </c>
      <c r="C51" t="str">
        <f t="shared" si="1"/>
        <v>TysonChicken</v>
      </c>
      <c r="D51" s="303" t="s">
        <v>177</v>
      </c>
    </row>
    <row r="52" spans="1:4">
      <c r="A52" t="s">
        <v>61</v>
      </c>
      <c r="B52" t="s">
        <v>90</v>
      </c>
      <c r="C52" t="str">
        <f t="shared" si="1"/>
        <v>TysonPigs</v>
      </c>
      <c r="D52" s="303" t="s">
        <v>177</v>
      </c>
    </row>
    <row r="53" spans="1:4">
      <c r="A53" t="s">
        <v>66</v>
      </c>
      <c r="B53" t="s">
        <v>53</v>
      </c>
      <c r="C53" t="str">
        <f t="shared" si="1"/>
        <v>Vion Food GroupCattle</v>
      </c>
      <c r="D53" s="303" t="s">
        <v>177</v>
      </c>
    </row>
    <row r="54" spans="1:4">
      <c r="A54" t="s">
        <v>66</v>
      </c>
      <c r="B54" t="s">
        <v>90</v>
      </c>
      <c r="C54" t="str">
        <f t="shared" si="1"/>
        <v>Vion Food GroupPigs</v>
      </c>
      <c r="D54" s="303" t="s">
        <v>177</v>
      </c>
    </row>
    <row r="55" spans="1:4">
      <c r="A55" t="s">
        <v>76</v>
      </c>
      <c r="B55" t="s">
        <v>71</v>
      </c>
      <c r="C55" t="str">
        <f t="shared" si="1"/>
        <v>Wellhope AgritechChicken</v>
      </c>
      <c r="D55" s="303" t="s">
        <v>177</v>
      </c>
    </row>
    <row r="56" spans="1:4">
      <c r="A56" t="s">
        <v>74</v>
      </c>
      <c r="B56" t="s">
        <v>71</v>
      </c>
      <c r="C56" t="str">
        <f t="shared" si="1"/>
        <v>Wen's Food GroupChicken</v>
      </c>
      <c r="D56" s="303" t="s">
        <v>177</v>
      </c>
    </row>
    <row r="57" spans="1:4">
      <c r="A57" t="s">
        <v>74</v>
      </c>
      <c r="B57" t="s">
        <v>90</v>
      </c>
      <c r="C57" t="str">
        <f t="shared" si="1"/>
        <v>Wen's Food GroupPigs</v>
      </c>
      <c r="D57" s="303" t="s">
        <v>177</v>
      </c>
    </row>
    <row r="58" spans="1:4">
      <c r="A58" t="s">
        <v>69</v>
      </c>
      <c r="B58" t="s">
        <v>53</v>
      </c>
      <c r="C58" t="str">
        <f t="shared" si="1"/>
        <v>WestfleischCattle</v>
      </c>
      <c r="D58" s="303" t="s">
        <v>177</v>
      </c>
    </row>
    <row r="59" spans="1:4">
      <c r="A59" t="s">
        <v>69</v>
      </c>
      <c r="B59" t="s">
        <v>90</v>
      </c>
      <c r="C59" t="str">
        <f t="shared" si="1"/>
        <v>WestfleischPigs</v>
      </c>
      <c r="D59" s="303" t="s">
        <v>177</v>
      </c>
    </row>
    <row r="60" spans="1:4">
      <c r="A60" t="s">
        <v>87</v>
      </c>
      <c r="B60" t="s">
        <v>71</v>
      </c>
      <c r="C60" t="str">
        <f t="shared" si="1"/>
        <v>WH GroupChicken</v>
      </c>
      <c r="D60" s="303" t="s">
        <v>177</v>
      </c>
    </row>
    <row r="61" spans="1:4">
      <c r="A61" t="s">
        <v>87</v>
      </c>
      <c r="B61" t="s">
        <v>90</v>
      </c>
      <c r="C61" t="str">
        <f t="shared" si="1"/>
        <v>WH GroupPigs</v>
      </c>
      <c r="D61" s="303" t="s">
        <v>177</v>
      </c>
    </row>
    <row r="62" spans="1:4">
      <c r="A62" t="s">
        <v>132</v>
      </c>
      <c r="B62" t="s">
        <v>117</v>
      </c>
      <c r="C62" t="str">
        <f t="shared" si="1"/>
        <v>Yili Milk</v>
      </c>
      <c r="D62" s="303" t="s">
        <v>177</v>
      </c>
    </row>
    <row r="63" spans="1:4">
      <c r="A63" t="s">
        <v>93</v>
      </c>
      <c r="B63" t="s">
        <v>90</v>
      </c>
      <c r="C63" t="str">
        <f t="shared" si="1"/>
        <v>Zhengbang GroupPigs</v>
      </c>
      <c r="D63" s="303" t="s">
        <v>177</v>
      </c>
    </row>
  </sheetData>
  <sheetProtection algorithmName="SHA-512" hashValue="7Xd3b/ne1BpIRulBYQE4PCZoh8WWdSsTOZzJh+8KhQlowMyo6pba/cx1FjFz7ClUQ4PosO54g14zMa+osikgtA==" saltValue="j1FTbkp67dJGupHk0WAd5A==" spinCount="100000" sheet="1" objects="1" scenarios="1"/>
  <autoFilter ref="A1:D63" xr:uid="{1D58EFCA-8C79-4BA4-B33B-91F92A791F62}">
    <sortState xmlns:xlrd2="http://schemas.microsoft.com/office/spreadsheetml/2017/richdata2" ref="A2:D63">
      <sortCondition ref="D1:D63"/>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A27A-C911-4E89-96FB-FFAEF754A67D}">
  <sheetPr>
    <tabColor rgb="FF1D4D60"/>
  </sheetPr>
  <dimension ref="A1:J3519"/>
  <sheetViews>
    <sheetView topLeftCell="A184" workbookViewId="0">
      <selection activeCell="B205" sqref="B205"/>
    </sheetView>
  </sheetViews>
  <sheetFormatPr defaultRowHeight="12.75"/>
  <cols>
    <col min="2" max="2" width="10.85546875" customWidth="1"/>
    <col min="3" max="3" width="9.28515625" customWidth="1"/>
    <col min="6" max="6" width="10.42578125" customWidth="1"/>
    <col min="8" max="8" width="18.140625" bestFit="1" customWidth="1"/>
    <col min="9" max="9" width="47.7109375" bestFit="1" customWidth="1"/>
    <col min="10" max="10" width="22.7109375" bestFit="1" customWidth="1"/>
  </cols>
  <sheetData>
    <row r="1" spans="1:10">
      <c r="A1" t="s">
        <v>42</v>
      </c>
      <c r="B1" s="88" t="s">
        <v>43</v>
      </c>
      <c r="C1" s="88" t="s">
        <v>44</v>
      </c>
      <c r="D1" s="88" t="s">
        <v>45</v>
      </c>
      <c r="E1" s="88" t="s">
        <v>46</v>
      </c>
      <c r="F1" s="88" t="s">
        <v>47</v>
      </c>
      <c r="G1" s="88" t="s">
        <v>48</v>
      </c>
      <c r="H1" s="88" t="s">
        <v>49</v>
      </c>
      <c r="I1" s="88" t="s">
        <v>50</v>
      </c>
      <c r="J1" t="s">
        <v>39</v>
      </c>
    </row>
    <row r="2" spans="1:10">
      <c r="A2" t="s">
        <v>51</v>
      </c>
      <c r="B2" t="s">
        <v>52</v>
      </c>
      <c r="C2" t="s">
        <v>53</v>
      </c>
      <c r="D2" t="s">
        <v>54</v>
      </c>
      <c r="E2">
        <v>20</v>
      </c>
      <c r="F2" t="s">
        <v>55</v>
      </c>
      <c r="G2" t="s">
        <v>56</v>
      </c>
      <c r="H2" s="318">
        <v>9218836.9000000004</v>
      </c>
      <c r="I2" t="str">
        <f>Table3[[#This Row],[Company ]]&amp;Table3[[#This Row],[Product]]</f>
        <v>JBSCattle</v>
      </c>
      <c r="J2" t="str">
        <f>INDEX('Company+Product scope'!D:D,MATCH(Table3[[#This Row],[Company+Product key]],'Company+Product scope'!C:C,0))</f>
        <v>Yes</v>
      </c>
    </row>
    <row r="3" spans="1:10">
      <c r="A3" t="s">
        <v>51</v>
      </c>
      <c r="B3" t="s">
        <v>52</v>
      </c>
      <c r="C3" t="s">
        <v>53</v>
      </c>
      <c r="D3" t="s">
        <v>57</v>
      </c>
      <c r="E3">
        <v>20</v>
      </c>
      <c r="F3" t="s">
        <v>55</v>
      </c>
      <c r="G3" t="s">
        <v>56</v>
      </c>
      <c r="H3" s="318">
        <v>8958582.3599999994</v>
      </c>
      <c r="I3" t="str">
        <f>Table3[[#This Row],[Company ]]&amp;Table3[[#This Row],[Product]]</f>
        <v>JBSCattle</v>
      </c>
      <c r="J3" t="str">
        <f>INDEX('Company+Product scope'!D:D,MATCH(Table3[[#This Row],[Company+Product key]],'Company+Product scope'!C:C,0))</f>
        <v>Yes</v>
      </c>
    </row>
    <row r="4" spans="1:10">
      <c r="A4" t="s">
        <v>51</v>
      </c>
      <c r="B4" t="s">
        <v>52</v>
      </c>
      <c r="C4" t="s">
        <v>53</v>
      </c>
      <c r="D4" t="s">
        <v>58</v>
      </c>
      <c r="E4">
        <v>20</v>
      </c>
      <c r="F4" t="s">
        <v>55</v>
      </c>
      <c r="G4" t="s">
        <v>56</v>
      </c>
      <c r="H4" s="318">
        <v>2637722.3600000003</v>
      </c>
      <c r="I4" t="str">
        <f>Table3[[#This Row],[Company ]]&amp;Table3[[#This Row],[Product]]</f>
        <v>JBSCattle</v>
      </c>
      <c r="J4" t="str">
        <f>INDEX('Company+Product scope'!D:D,MATCH(Table3[[#This Row],[Company+Product key]],'Company+Product scope'!C:C,0))</f>
        <v>Yes</v>
      </c>
    </row>
    <row r="5" spans="1:10">
      <c r="A5" t="s">
        <v>51</v>
      </c>
      <c r="B5" t="s">
        <v>59</v>
      </c>
      <c r="C5" t="s">
        <v>53</v>
      </c>
      <c r="D5" t="s">
        <v>54</v>
      </c>
      <c r="E5">
        <v>20</v>
      </c>
      <c r="F5" t="s">
        <v>55</v>
      </c>
      <c r="G5" t="s">
        <v>56</v>
      </c>
      <c r="H5" s="318">
        <v>3797046.9333333336</v>
      </c>
      <c r="I5" t="str">
        <f>Table3[[#This Row],[Company ]]&amp;Table3[[#This Row],[Product]]</f>
        <v>MarfrigCattle</v>
      </c>
      <c r="J5" t="str">
        <f>INDEX('Company+Product scope'!D:D,MATCH(Table3[[#This Row],[Company+Product key]],'Company+Product scope'!C:C,0))</f>
        <v>Yes</v>
      </c>
    </row>
    <row r="6" spans="1:10">
      <c r="A6" t="s">
        <v>51</v>
      </c>
      <c r="B6" t="s">
        <v>59</v>
      </c>
      <c r="C6" t="s">
        <v>53</v>
      </c>
      <c r="D6" t="s">
        <v>57</v>
      </c>
      <c r="E6">
        <v>20</v>
      </c>
      <c r="F6" t="s">
        <v>55</v>
      </c>
      <c r="G6" t="s">
        <v>56</v>
      </c>
      <c r="H6" s="318">
        <v>2943273.0666666664</v>
      </c>
      <c r="I6" t="str">
        <f>Table3[[#This Row],[Company ]]&amp;Table3[[#This Row],[Product]]</f>
        <v>MarfrigCattle</v>
      </c>
      <c r="J6" t="str">
        <f>INDEX('Company+Product scope'!D:D,MATCH(Table3[[#This Row],[Company+Product key]],'Company+Product scope'!C:C,0))</f>
        <v>Yes</v>
      </c>
    </row>
    <row r="7" spans="1:10">
      <c r="A7" t="s">
        <v>51</v>
      </c>
      <c r="B7" t="s">
        <v>60</v>
      </c>
      <c r="C7" t="s">
        <v>53</v>
      </c>
      <c r="D7" t="s">
        <v>57</v>
      </c>
      <c r="E7">
        <v>20</v>
      </c>
      <c r="F7" t="s">
        <v>55</v>
      </c>
      <c r="G7" t="s">
        <v>56</v>
      </c>
      <c r="H7" s="318">
        <v>7000000</v>
      </c>
      <c r="I7" t="str">
        <f>Table3[[#This Row],[Company ]]&amp;Table3[[#This Row],[Product]]</f>
        <v>CargillCattle</v>
      </c>
      <c r="J7" t="str">
        <f>INDEX('Company+Product scope'!D:D,MATCH(Table3[[#This Row],[Company+Product key]],'Company+Product scope'!C:C,0))</f>
        <v>Yes</v>
      </c>
    </row>
    <row r="8" spans="1:10">
      <c r="A8" t="s">
        <v>51</v>
      </c>
      <c r="B8" t="s">
        <v>60</v>
      </c>
      <c r="C8" t="s">
        <v>53</v>
      </c>
      <c r="D8" t="s">
        <v>58</v>
      </c>
      <c r="E8">
        <v>20</v>
      </c>
      <c r="F8" t="s">
        <v>55</v>
      </c>
      <c r="G8" t="s">
        <v>56</v>
      </c>
      <c r="H8" s="318">
        <v>750000</v>
      </c>
      <c r="I8" t="str">
        <f>Table3[[#This Row],[Company ]]&amp;Table3[[#This Row],[Product]]</f>
        <v>CargillCattle</v>
      </c>
      <c r="J8" t="str">
        <f>INDEX('Company+Product scope'!D:D,MATCH(Table3[[#This Row],[Company+Product key]],'Company+Product scope'!C:C,0))</f>
        <v>Yes</v>
      </c>
    </row>
    <row r="9" spans="1:10">
      <c r="A9" t="s">
        <v>51</v>
      </c>
      <c r="B9" t="s">
        <v>61</v>
      </c>
      <c r="C9" t="s">
        <v>53</v>
      </c>
      <c r="D9" t="s">
        <v>57</v>
      </c>
      <c r="E9">
        <v>20</v>
      </c>
      <c r="F9" t="s">
        <v>55</v>
      </c>
      <c r="G9" t="s">
        <v>56</v>
      </c>
      <c r="H9" s="318">
        <v>5912585.7142857146</v>
      </c>
      <c r="I9" t="str">
        <f>Table3[[#This Row],[Company ]]&amp;Table3[[#This Row],[Product]]</f>
        <v>TysonCattle</v>
      </c>
      <c r="J9" t="str">
        <f>INDEX('Company+Product scope'!D:D,MATCH(Table3[[#This Row],[Company+Product key]],'Company+Product scope'!C:C,0))</f>
        <v>Yes</v>
      </c>
    </row>
    <row r="10" spans="1:10">
      <c r="A10" t="s">
        <v>51</v>
      </c>
      <c r="B10" t="s">
        <v>61</v>
      </c>
      <c r="C10" t="s">
        <v>53</v>
      </c>
      <c r="D10" t="s">
        <v>58</v>
      </c>
      <c r="E10">
        <v>20</v>
      </c>
      <c r="F10" t="s">
        <v>55</v>
      </c>
      <c r="G10" t="s">
        <v>56</v>
      </c>
      <c r="H10" s="318">
        <v>454814.28571428568</v>
      </c>
      <c r="I10" t="str">
        <f>Table3[[#This Row],[Company ]]&amp;Table3[[#This Row],[Product]]</f>
        <v>TysonCattle</v>
      </c>
      <c r="J10" t="str">
        <f>INDEX('Company+Product scope'!D:D,MATCH(Table3[[#This Row],[Company+Product key]],'Company+Product scope'!C:C,0))</f>
        <v>Yes</v>
      </c>
    </row>
    <row r="11" spans="1:10">
      <c r="A11" t="s">
        <v>51</v>
      </c>
      <c r="B11" t="s">
        <v>62</v>
      </c>
      <c r="C11" t="s">
        <v>53</v>
      </c>
      <c r="D11" t="s">
        <v>54</v>
      </c>
      <c r="E11">
        <v>20</v>
      </c>
      <c r="F11" t="s">
        <v>55</v>
      </c>
      <c r="G11" t="s">
        <v>56</v>
      </c>
      <c r="H11" s="318">
        <v>3873800</v>
      </c>
      <c r="I11" t="str">
        <f>Table3[[#This Row],[Company ]]&amp;Table3[[#This Row],[Product]]</f>
        <v>MinervaCattle</v>
      </c>
      <c r="J11" t="str">
        <f>INDEX('Company+Product scope'!D:D,MATCH(Table3[[#This Row],[Company+Product key]],'Company+Product scope'!C:C,0))</f>
        <v>Yes</v>
      </c>
    </row>
    <row r="12" spans="1:10">
      <c r="A12" t="s">
        <v>51</v>
      </c>
      <c r="B12" t="s">
        <v>63</v>
      </c>
      <c r="C12" t="s">
        <v>53</v>
      </c>
      <c r="D12" t="s">
        <v>64</v>
      </c>
      <c r="E12">
        <v>20</v>
      </c>
      <c r="F12" t="s">
        <v>55</v>
      </c>
      <c r="G12" t="s">
        <v>56</v>
      </c>
      <c r="H12" s="318">
        <v>1931153.0198137981</v>
      </c>
      <c r="I12" t="str">
        <f>Table3[[#This Row],[Company ]]&amp;Table3[[#This Row],[Product]]</f>
        <v>BigardCattle</v>
      </c>
      <c r="J12" t="str">
        <f>INDEX('Company+Product scope'!D:D,MATCH(Table3[[#This Row],[Company+Product key]],'Company+Product scope'!C:C,0))</f>
        <v>Yes</v>
      </c>
    </row>
    <row r="13" spans="1:10">
      <c r="A13" t="s">
        <v>51</v>
      </c>
      <c r="B13" t="s">
        <v>65</v>
      </c>
      <c r="C13" t="s">
        <v>53</v>
      </c>
      <c r="D13" t="s">
        <v>64</v>
      </c>
      <c r="E13">
        <v>20</v>
      </c>
      <c r="F13" t="s">
        <v>55</v>
      </c>
      <c r="G13" t="s">
        <v>56</v>
      </c>
      <c r="H13" s="318">
        <v>1864145.7786265616</v>
      </c>
      <c r="I13" t="str">
        <f>Table3[[#This Row],[Company ]]&amp;Table3[[#This Row],[Product]]</f>
        <v>Gruppo CremoniniCattle</v>
      </c>
      <c r="J13" t="str">
        <f>INDEX('Company+Product scope'!D:D,MATCH(Table3[[#This Row],[Company+Product key]],'Company+Product scope'!C:C,0))</f>
        <v>Yes</v>
      </c>
    </row>
    <row r="14" spans="1:10">
      <c r="A14" t="s">
        <v>51</v>
      </c>
      <c r="B14" t="s">
        <v>66</v>
      </c>
      <c r="C14" t="s">
        <v>53</v>
      </c>
      <c r="D14" t="s">
        <v>64</v>
      </c>
      <c r="E14">
        <v>20</v>
      </c>
      <c r="F14" t="s">
        <v>55</v>
      </c>
      <c r="G14" t="s">
        <v>56</v>
      </c>
      <c r="H14" s="318">
        <v>765709</v>
      </c>
      <c r="I14" t="str">
        <f>Table3[[#This Row],[Company ]]&amp;Table3[[#This Row],[Product]]</f>
        <v>Vion Food GroupCattle</v>
      </c>
      <c r="J14" t="str">
        <f>INDEX('Company+Product scope'!D:D,MATCH(Table3[[#This Row],[Company+Product key]],'Company+Product scope'!C:C,0))</f>
        <v>Yes</v>
      </c>
    </row>
    <row r="15" spans="1:10">
      <c r="A15" t="s">
        <v>51</v>
      </c>
      <c r="B15" t="s">
        <v>67</v>
      </c>
      <c r="C15" t="s">
        <v>53</v>
      </c>
      <c r="D15" t="s">
        <v>64</v>
      </c>
      <c r="E15">
        <v>20</v>
      </c>
      <c r="F15" t="s">
        <v>55</v>
      </c>
      <c r="G15" t="s">
        <v>56</v>
      </c>
      <c r="H15" s="318">
        <v>762000</v>
      </c>
      <c r="I15" t="str">
        <f>Table3[[#This Row],[Company ]]&amp;Table3[[#This Row],[Product]]</f>
        <v>Danish CrownCattle</v>
      </c>
      <c r="J15" t="str">
        <f>INDEX('Company+Product scope'!D:D,MATCH(Table3[[#This Row],[Company+Product key]],'Company+Product scope'!C:C,0))</f>
        <v>Yes</v>
      </c>
    </row>
    <row r="16" spans="1:10">
      <c r="A16" t="s">
        <v>51</v>
      </c>
      <c r="B16" t="s">
        <v>68</v>
      </c>
      <c r="C16" t="s">
        <v>53</v>
      </c>
      <c r="D16" t="s">
        <v>58</v>
      </c>
      <c r="E16">
        <v>20</v>
      </c>
      <c r="F16" t="s">
        <v>55</v>
      </c>
      <c r="G16" t="s">
        <v>56</v>
      </c>
      <c r="H16" s="318">
        <v>750000</v>
      </c>
      <c r="I16" t="str">
        <f>Table3[[#This Row],[Company ]]&amp;Table3[[#This Row],[Product]]</f>
        <v>Teys Cattle</v>
      </c>
      <c r="J16" t="str">
        <f>INDEX('Company+Product scope'!D:D,MATCH(Table3[[#This Row],[Company+Product key]],'Company+Product scope'!C:C,0))</f>
        <v>Yes</v>
      </c>
    </row>
    <row r="17" spans="1:10">
      <c r="A17" t="s">
        <v>51</v>
      </c>
      <c r="B17" t="s">
        <v>69</v>
      </c>
      <c r="C17" t="s">
        <v>53</v>
      </c>
      <c r="D17" t="s">
        <v>64</v>
      </c>
      <c r="E17">
        <v>20</v>
      </c>
      <c r="F17" t="s">
        <v>55</v>
      </c>
      <c r="G17" t="s">
        <v>56</v>
      </c>
      <c r="H17" s="318">
        <v>380800</v>
      </c>
      <c r="I17" t="str">
        <f>Table3[[#This Row],[Company ]]&amp;Table3[[#This Row],[Product]]</f>
        <v>WestfleischCattle</v>
      </c>
      <c r="J17" t="str">
        <f>INDEX('Company+Product scope'!D:D,MATCH(Table3[[#This Row],[Company+Product key]],'Company+Product scope'!C:C,0))</f>
        <v>Yes</v>
      </c>
    </row>
    <row r="18" spans="1:10">
      <c r="A18" t="s">
        <v>51</v>
      </c>
      <c r="B18" t="s">
        <v>70</v>
      </c>
      <c r="C18" t="s">
        <v>53</v>
      </c>
      <c r="D18" t="s">
        <v>64</v>
      </c>
      <c r="E18">
        <v>20</v>
      </c>
      <c r="F18" t="s">
        <v>55</v>
      </c>
      <c r="G18" t="s">
        <v>56</v>
      </c>
      <c r="H18" s="318">
        <v>364000</v>
      </c>
      <c r="I18" t="str">
        <f>Table3[[#This Row],[Company ]]&amp;Table3[[#This Row],[Product]]</f>
        <v>Tönnies GroupCattle</v>
      </c>
      <c r="J18" t="str">
        <f>INDEX('Company+Product scope'!D:D,MATCH(Table3[[#This Row],[Company+Product key]],'Company+Product scope'!C:C,0))</f>
        <v>Yes</v>
      </c>
    </row>
    <row r="19" spans="1:10">
      <c r="A19" t="s">
        <v>51</v>
      </c>
      <c r="B19" t="s">
        <v>52</v>
      </c>
      <c r="C19" t="s">
        <v>71</v>
      </c>
      <c r="D19" t="s">
        <v>57</v>
      </c>
      <c r="E19">
        <v>20</v>
      </c>
      <c r="F19" t="s">
        <v>55</v>
      </c>
      <c r="G19" t="s">
        <v>56</v>
      </c>
      <c r="H19" s="318">
        <v>1802559015.3846154</v>
      </c>
      <c r="I19" t="str">
        <f>Table3[[#This Row],[Company ]]&amp;Table3[[#This Row],[Product]]</f>
        <v>JBSChicken</v>
      </c>
      <c r="J19" t="str">
        <f>INDEX('Company+Product scope'!D:D,MATCH(Table3[[#This Row],[Company+Product key]],'Company+Product scope'!C:C,0))</f>
        <v>Yes</v>
      </c>
    </row>
    <row r="20" spans="1:10">
      <c r="A20" t="s">
        <v>51</v>
      </c>
      <c r="B20" t="s">
        <v>52</v>
      </c>
      <c r="C20" t="s">
        <v>71</v>
      </c>
      <c r="D20" t="s">
        <v>54</v>
      </c>
      <c r="E20">
        <v>20</v>
      </c>
      <c r="F20" t="s">
        <v>55</v>
      </c>
      <c r="G20" t="s">
        <v>56</v>
      </c>
      <c r="H20" s="318">
        <v>1412272800</v>
      </c>
      <c r="I20" t="str">
        <f>Table3[[#This Row],[Company ]]&amp;Table3[[#This Row],[Product]]</f>
        <v>JBSChicken</v>
      </c>
      <c r="J20" t="str">
        <f>INDEX('Company+Product scope'!D:D,MATCH(Table3[[#This Row],[Company+Product key]],'Company+Product scope'!C:C,0))</f>
        <v>Yes</v>
      </c>
    </row>
    <row r="21" spans="1:10">
      <c r="A21" t="s">
        <v>51</v>
      </c>
      <c r="B21" t="s">
        <v>52</v>
      </c>
      <c r="C21" t="s">
        <v>71</v>
      </c>
      <c r="D21" t="s">
        <v>64</v>
      </c>
      <c r="E21">
        <v>20</v>
      </c>
      <c r="F21" t="s">
        <v>55</v>
      </c>
      <c r="G21" t="s">
        <v>56</v>
      </c>
      <c r="H21" s="318">
        <v>394309784.61538464</v>
      </c>
      <c r="I21" t="str">
        <f>Table3[[#This Row],[Company ]]&amp;Table3[[#This Row],[Product]]</f>
        <v>JBSChicken</v>
      </c>
      <c r="J21" t="str">
        <f>INDEX('Company+Product scope'!D:D,MATCH(Table3[[#This Row],[Company+Product key]],'Company+Product scope'!C:C,0))</f>
        <v>Yes</v>
      </c>
    </row>
    <row r="22" spans="1:10">
      <c r="A22" t="s">
        <v>51</v>
      </c>
      <c r="B22" t="s">
        <v>61</v>
      </c>
      <c r="C22" t="s">
        <v>71</v>
      </c>
      <c r="D22" t="s">
        <v>57</v>
      </c>
      <c r="E22">
        <v>20</v>
      </c>
      <c r="F22" t="s">
        <v>55</v>
      </c>
      <c r="G22" t="s">
        <v>56</v>
      </c>
      <c r="H22" s="318">
        <v>1733361290.3225806</v>
      </c>
      <c r="I22" t="str">
        <f>Table3[[#This Row],[Company ]]&amp;Table3[[#This Row],[Product]]</f>
        <v>TysonChicken</v>
      </c>
      <c r="J22" t="str">
        <f>INDEX('Company+Product scope'!D:D,MATCH(Table3[[#This Row],[Company+Product key]],'Company+Product scope'!C:C,0))</f>
        <v>Yes</v>
      </c>
    </row>
    <row r="23" spans="1:10">
      <c r="A23" t="s">
        <v>51</v>
      </c>
      <c r="B23" t="s">
        <v>61</v>
      </c>
      <c r="C23" t="s">
        <v>71</v>
      </c>
      <c r="D23" t="s">
        <v>72</v>
      </c>
      <c r="E23">
        <v>20</v>
      </c>
      <c r="F23" t="s">
        <v>55</v>
      </c>
      <c r="G23" t="s">
        <v>56</v>
      </c>
      <c r="H23" s="318">
        <v>208838709.67741936</v>
      </c>
      <c r="I23" t="str">
        <f>Table3[[#This Row],[Company ]]&amp;Table3[[#This Row],[Product]]</f>
        <v>TysonChicken</v>
      </c>
      <c r="J23" t="str">
        <f>INDEX('Company+Product scope'!D:D,MATCH(Table3[[#This Row],[Company+Product key]],'Company+Product scope'!C:C,0))</f>
        <v>Yes</v>
      </c>
    </row>
    <row r="24" spans="1:10">
      <c r="A24" t="s">
        <v>51</v>
      </c>
      <c r="B24" t="s">
        <v>73</v>
      </c>
      <c r="C24" t="s">
        <v>71</v>
      </c>
      <c r="D24" t="s">
        <v>54</v>
      </c>
      <c r="E24">
        <v>20</v>
      </c>
      <c r="F24" t="s">
        <v>55</v>
      </c>
      <c r="G24" t="s">
        <v>56</v>
      </c>
      <c r="H24" s="318">
        <v>1612145600</v>
      </c>
      <c r="I24" t="str">
        <f>Table3[[#This Row],[Company ]]&amp;Table3[[#This Row],[Product]]</f>
        <v>BRFChicken</v>
      </c>
      <c r="J24" t="str">
        <f>INDEX('Company+Product scope'!D:D,MATCH(Table3[[#This Row],[Company+Product key]],'Company+Product scope'!C:C,0))</f>
        <v>Yes</v>
      </c>
    </row>
    <row r="25" spans="1:10">
      <c r="A25" t="s">
        <v>51</v>
      </c>
      <c r="B25" t="s">
        <v>74</v>
      </c>
      <c r="C25" t="s">
        <v>71</v>
      </c>
      <c r="D25" t="s">
        <v>72</v>
      </c>
      <c r="E25">
        <v>20</v>
      </c>
      <c r="F25" t="s">
        <v>55</v>
      </c>
      <c r="G25" t="s">
        <v>56</v>
      </c>
      <c r="H25" s="318">
        <v>1183000000</v>
      </c>
      <c r="I25" t="str">
        <f>Table3[[#This Row],[Company ]]&amp;Table3[[#This Row],[Product]]</f>
        <v>Wen's Food GroupChicken</v>
      </c>
      <c r="J25" t="str">
        <f>INDEX('Company+Product scope'!D:D,MATCH(Table3[[#This Row],[Company+Product key]],'Company+Product scope'!C:C,0))</f>
        <v>Yes</v>
      </c>
    </row>
    <row r="26" spans="1:10">
      <c r="A26" t="s">
        <v>51</v>
      </c>
      <c r="B26" t="s">
        <v>60</v>
      </c>
      <c r="C26" t="s">
        <v>71</v>
      </c>
      <c r="D26" t="s">
        <v>57</v>
      </c>
      <c r="E26">
        <v>20</v>
      </c>
      <c r="F26" t="s">
        <v>55</v>
      </c>
      <c r="G26" t="s">
        <v>56</v>
      </c>
      <c r="H26" s="318">
        <v>535600000</v>
      </c>
      <c r="I26" t="str">
        <f>Table3[[#This Row],[Company ]]&amp;Table3[[#This Row],[Product]]</f>
        <v>CargillChicken</v>
      </c>
      <c r="J26" t="str">
        <f>INDEX('Company+Product scope'!D:D,MATCH(Table3[[#This Row],[Company+Product key]],'Company+Product scope'!C:C,0))</f>
        <v>Yes</v>
      </c>
    </row>
    <row r="27" spans="1:10">
      <c r="A27" t="s">
        <v>51</v>
      </c>
      <c r="B27" t="s">
        <v>60</v>
      </c>
      <c r="C27" t="s">
        <v>71</v>
      </c>
      <c r="D27" t="s">
        <v>54</v>
      </c>
      <c r="E27">
        <v>20</v>
      </c>
      <c r="F27" t="s">
        <v>55</v>
      </c>
      <c r="G27" t="s">
        <v>56</v>
      </c>
      <c r="H27" s="318">
        <v>269000000</v>
      </c>
      <c r="I27" t="str">
        <f>Table3[[#This Row],[Company ]]&amp;Table3[[#This Row],[Product]]</f>
        <v>CargillChicken</v>
      </c>
      <c r="J27" t="str">
        <f>INDEX('Company+Product scope'!D:D,MATCH(Table3[[#This Row],[Company+Product key]],'Company+Product scope'!C:C,0))</f>
        <v>Yes</v>
      </c>
    </row>
    <row r="28" spans="1:10">
      <c r="A28" t="s">
        <v>51</v>
      </c>
      <c r="B28" t="s">
        <v>60</v>
      </c>
      <c r="C28" t="s">
        <v>71</v>
      </c>
      <c r="D28" t="s">
        <v>72</v>
      </c>
      <c r="E28">
        <v>20</v>
      </c>
      <c r="F28" t="s">
        <v>55</v>
      </c>
      <c r="G28" t="s">
        <v>56</v>
      </c>
      <c r="H28" s="318">
        <v>180000000</v>
      </c>
      <c r="I28" t="str">
        <f>Table3[[#This Row],[Company ]]&amp;Table3[[#This Row],[Product]]</f>
        <v>CargillChicken</v>
      </c>
      <c r="J28" t="str">
        <f>INDEX('Company+Product scope'!D:D,MATCH(Table3[[#This Row],[Company+Product key]],'Company+Product scope'!C:C,0))</f>
        <v>Yes</v>
      </c>
    </row>
    <row r="29" spans="1:10">
      <c r="A29" t="s">
        <v>51</v>
      </c>
      <c r="B29" t="s">
        <v>60</v>
      </c>
      <c r="C29" t="s">
        <v>71</v>
      </c>
      <c r="D29" t="s">
        <v>64</v>
      </c>
      <c r="E29">
        <v>20</v>
      </c>
      <c r="F29" t="s">
        <v>55</v>
      </c>
      <c r="G29" t="s">
        <v>56</v>
      </c>
      <c r="H29" s="318">
        <v>144000000</v>
      </c>
      <c r="I29" t="str">
        <f>Table3[[#This Row],[Company ]]&amp;Table3[[#This Row],[Product]]</f>
        <v>CargillChicken</v>
      </c>
      <c r="J29" t="str">
        <f>INDEX('Company+Product scope'!D:D,MATCH(Table3[[#This Row],[Company+Product key]],'Company+Product scope'!C:C,0))</f>
        <v>Yes</v>
      </c>
    </row>
    <row r="30" spans="1:10">
      <c r="A30" t="s">
        <v>51</v>
      </c>
      <c r="B30" t="s">
        <v>75</v>
      </c>
      <c r="C30" t="s">
        <v>71</v>
      </c>
      <c r="D30" t="s">
        <v>72</v>
      </c>
      <c r="E30">
        <v>20</v>
      </c>
      <c r="F30" t="s">
        <v>55</v>
      </c>
      <c r="G30" t="s">
        <v>56</v>
      </c>
      <c r="H30" s="318">
        <v>981000000</v>
      </c>
      <c r="I30" t="str">
        <f>Table3[[#This Row],[Company ]]&amp;Table3[[#This Row],[Product]]</f>
        <v>JapfaChicken</v>
      </c>
      <c r="J30" t="str">
        <f>INDEX('Company+Product scope'!D:D,MATCH(Table3[[#This Row],[Company+Product key]],'Company+Product scope'!C:C,0))</f>
        <v>Yes</v>
      </c>
    </row>
    <row r="31" spans="1:10">
      <c r="A31" t="s">
        <v>51</v>
      </c>
      <c r="B31" t="s">
        <v>76</v>
      </c>
      <c r="C31" t="s">
        <v>71</v>
      </c>
      <c r="D31" t="s">
        <v>72</v>
      </c>
      <c r="E31">
        <v>20</v>
      </c>
      <c r="F31" t="s">
        <v>55</v>
      </c>
      <c r="G31" t="s">
        <v>56</v>
      </c>
      <c r="H31" s="318">
        <v>810000000</v>
      </c>
      <c r="I31" t="str">
        <f>Table3[[#This Row],[Company ]]&amp;Table3[[#This Row],[Product]]</f>
        <v>Wellhope AgritechChicken</v>
      </c>
      <c r="J31" t="str">
        <f>INDEX('Company+Product scope'!D:D,MATCH(Table3[[#This Row],[Company+Product key]],'Company+Product scope'!C:C,0))</f>
        <v>Yes</v>
      </c>
    </row>
    <row r="32" spans="1:10">
      <c r="A32" t="s">
        <v>51</v>
      </c>
      <c r="B32" t="s">
        <v>77</v>
      </c>
      <c r="C32" t="s">
        <v>71</v>
      </c>
      <c r="D32" t="s">
        <v>72</v>
      </c>
      <c r="E32">
        <v>20</v>
      </c>
      <c r="F32" t="s">
        <v>55</v>
      </c>
      <c r="G32" t="s">
        <v>56</v>
      </c>
      <c r="H32" s="318">
        <v>685000000</v>
      </c>
      <c r="I32" t="str">
        <f>Table3[[#This Row],[Company ]]&amp;Table3[[#This Row],[Product]]</f>
        <v>Charoen PokphandChicken</v>
      </c>
      <c r="J32" t="str">
        <f>INDEX('Company+Product scope'!D:D,MATCH(Table3[[#This Row],[Company+Product key]],'Company+Product scope'!C:C,0))</f>
        <v>Yes</v>
      </c>
    </row>
    <row r="33" spans="1:10">
      <c r="A33" t="s">
        <v>51</v>
      </c>
      <c r="B33" t="s">
        <v>77</v>
      </c>
      <c r="C33" t="s">
        <v>71</v>
      </c>
      <c r="D33" t="s">
        <v>78</v>
      </c>
      <c r="E33">
        <v>20</v>
      </c>
      <c r="F33" t="s">
        <v>55</v>
      </c>
      <c r="G33" t="s">
        <v>56</v>
      </c>
      <c r="H33" s="318">
        <v>66347031.963470325</v>
      </c>
      <c r="I33" t="str">
        <f>Table3[[#This Row],[Company ]]&amp;Table3[[#This Row],[Product]]</f>
        <v>Charoen PokphandChicken</v>
      </c>
      <c r="J33" t="str">
        <f>INDEX('Company+Product scope'!D:D,MATCH(Table3[[#This Row],[Company+Product key]],'Company+Product scope'!C:C,0))</f>
        <v>Yes</v>
      </c>
    </row>
    <row r="34" spans="1:10">
      <c r="A34" t="s">
        <v>51</v>
      </c>
      <c r="B34" t="s">
        <v>79</v>
      </c>
      <c r="C34" t="s">
        <v>71</v>
      </c>
      <c r="D34" t="s">
        <v>72</v>
      </c>
      <c r="E34">
        <v>20</v>
      </c>
      <c r="F34" t="s">
        <v>55</v>
      </c>
      <c r="G34" t="s">
        <v>56</v>
      </c>
      <c r="H34" s="318">
        <v>680000000</v>
      </c>
      <c r="I34" t="str">
        <f>Table3[[#This Row],[Company ]]&amp;Table3[[#This Row],[Product]]</f>
        <v>Fuijan Sunner DevelopmentChicken</v>
      </c>
      <c r="J34" t="str">
        <f>INDEX('Company+Product scope'!D:D,MATCH(Table3[[#This Row],[Company+Product key]],'Company+Product scope'!C:C,0))</f>
        <v>Yes</v>
      </c>
    </row>
    <row r="35" spans="1:10">
      <c r="A35" t="s">
        <v>51</v>
      </c>
      <c r="B35" t="s">
        <v>80</v>
      </c>
      <c r="C35" t="s">
        <v>71</v>
      </c>
      <c r="D35" t="s">
        <v>57</v>
      </c>
      <c r="E35">
        <v>20</v>
      </c>
      <c r="F35" t="s">
        <v>55</v>
      </c>
      <c r="G35" t="s">
        <v>56</v>
      </c>
      <c r="H35" s="318">
        <v>670000000</v>
      </c>
      <c r="I35" t="str">
        <f>Table3[[#This Row],[Company ]]&amp;Table3[[#This Row],[Product]]</f>
        <v>Koch FoodsChicken</v>
      </c>
      <c r="J35" t="str">
        <f>INDEX('Company+Product scope'!D:D,MATCH(Table3[[#This Row],[Company+Product key]],'Company+Product scope'!C:C,0))</f>
        <v>Yes</v>
      </c>
    </row>
    <row r="36" spans="1:10">
      <c r="A36" t="s">
        <v>51</v>
      </c>
      <c r="B36" t="s">
        <v>81</v>
      </c>
      <c r="C36" t="s">
        <v>71</v>
      </c>
      <c r="D36" t="s">
        <v>82</v>
      </c>
      <c r="E36">
        <v>20</v>
      </c>
      <c r="F36" t="s">
        <v>55</v>
      </c>
      <c r="G36" t="s">
        <v>56</v>
      </c>
      <c r="H36" s="318">
        <v>662200000</v>
      </c>
      <c r="I36" t="str">
        <f>Table3[[#This Row],[Company ]]&amp;Table3[[#This Row],[Product]]</f>
        <v>Arab Company for Livestock Development (ACOLID)Chicken</v>
      </c>
      <c r="J36" t="str">
        <f>INDEX('Company+Product scope'!D:D,MATCH(Table3[[#This Row],[Company+Product key]],'Company+Product scope'!C:C,0))</f>
        <v>Yes</v>
      </c>
    </row>
    <row r="37" spans="1:10">
      <c r="A37" t="s">
        <v>51</v>
      </c>
      <c r="B37" t="s">
        <v>83</v>
      </c>
      <c r="C37" t="s">
        <v>71</v>
      </c>
      <c r="D37" t="s">
        <v>72</v>
      </c>
      <c r="E37">
        <v>20</v>
      </c>
      <c r="F37" t="s">
        <v>55</v>
      </c>
      <c r="G37" t="s">
        <v>56</v>
      </c>
      <c r="H37" s="318">
        <v>657780000</v>
      </c>
      <c r="I37" t="str">
        <f>Table3[[#This Row],[Company ]]&amp;Table3[[#This Row],[Product]]</f>
        <v>New Hope GroupChicken</v>
      </c>
      <c r="J37" t="str">
        <f>INDEX('Company+Product scope'!D:D,MATCH(Table3[[#This Row],[Company+Product key]],'Company+Product scope'!C:C,0))</f>
        <v>Yes</v>
      </c>
    </row>
    <row r="38" spans="1:10">
      <c r="A38" t="s">
        <v>51</v>
      </c>
      <c r="B38" t="s">
        <v>84</v>
      </c>
      <c r="C38" t="s">
        <v>71</v>
      </c>
      <c r="D38" t="s">
        <v>54</v>
      </c>
      <c r="E38">
        <v>20</v>
      </c>
      <c r="F38" t="s">
        <v>55</v>
      </c>
      <c r="G38" t="s">
        <v>56</v>
      </c>
      <c r="H38" s="318">
        <v>505000000</v>
      </c>
      <c r="I38" t="str">
        <f>Table3[[#This Row],[Company ]]&amp;Table3[[#This Row],[Product]]</f>
        <v>Industrias BachocoChicken</v>
      </c>
      <c r="J38" t="str">
        <f>INDEX('Company+Product scope'!D:D,MATCH(Table3[[#This Row],[Company+Product key]],'Company+Product scope'!C:C,0))</f>
        <v>Yes</v>
      </c>
    </row>
    <row r="39" spans="1:10">
      <c r="A39" t="s">
        <v>51</v>
      </c>
      <c r="B39" t="s">
        <v>84</v>
      </c>
      <c r="C39" t="s">
        <v>71</v>
      </c>
      <c r="D39" t="s">
        <v>57</v>
      </c>
      <c r="E39">
        <v>20</v>
      </c>
      <c r="F39" t="s">
        <v>55</v>
      </c>
      <c r="G39" t="s">
        <v>56</v>
      </c>
      <c r="H39" s="318">
        <v>135000000</v>
      </c>
      <c r="I39" t="str">
        <f>Table3[[#This Row],[Company ]]&amp;Table3[[#This Row],[Product]]</f>
        <v>Industrias BachocoChicken</v>
      </c>
      <c r="J39" t="str">
        <f>INDEX('Company+Product scope'!D:D,MATCH(Table3[[#This Row],[Company+Product key]],'Company+Product scope'!C:C,0))</f>
        <v>Yes</v>
      </c>
    </row>
    <row r="40" spans="1:10">
      <c r="A40" t="s">
        <v>51</v>
      </c>
      <c r="B40" t="s">
        <v>85</v>
      </c>
      <c r="C40" t="s">
        <v>71</v>
      </c>
      <c r="D40" t="s">
        <v>57</v>
      </c>
      <c r="E40">
        <v>20</v>
      </c>
      <c r="F40" t="s">
        <v>55</v>
      </c>
      <c r="G40" t="s">
        <v>56</v>
      </c>
      <c r="H40" s="318">
        <v>615000000</v>
      </c>
      <c r="I40" t="str">
        <f>Table3[[#This Row],[Company ]]&amp;Table3[[#This Row],[Product]]</f>
        <v>Perdue FarmsChicken</v>
      </c>
      <c r="J40" t="str">
        <f>INDEX('Company+Product scope'!D:D,MATCH(Table3[[#This Row],[Company+Product key]],'Company+Product scope'!C:C,0))</f>
        <v>Yes</v>
      </c>
    </row>
    <row r="41" spans="1:10">
      <c r="A41" t="s">
        <v>51</v>
      </c>
      <c r="B41" t="s">
        <v>86</v>
      </c>
      <c r="C41" t="s">
        <v>71</v>
      </c>
      <c r="D41" t="s">
        <v>57</v>
      </c>
      <c r="E41">
        <v>20</v>
      </c>
      <c r="F41" t="s">
        <v>55</v>
      </c>
      <c r="G41" t="s">
        <v>56</v>
      </c>
      <c r="H41" s="318">
        <v>535600000</v>
      </c>
      <c r="I41" t="str">
        <f>Table3[[#This Row],[Company ]]&amp;Table3[[#This Row],[Product]]</f>
        <v>Continental Grain CompanyChicken</v>
      </c>
      <c r="J41" t="str">
        <f>INDEX('Company+Product scope'!D:D,MATCH(Table3[[#This Row],[Company+Product key]],'Company+Product scope'!C:C,0))</f>
        <v>Yes</v>
      </c>
    </row>
    <row r="42" spans="1:10">
      <c r="A42" t="s">
        <v>51</v>
      </c>
      <c r="B42" t="s">
        <v>87</v>
      </c>
      <c r="C42" t="s">
        <v>71</v>
      </c>
      <c r="D42" t="s">
        <v>72</v>
      </c>
      <c r="E42">
        <v>20</v>
      </c>
      <c r="F42" t="s">
        <v>55</v>
      </c>
      <c r="G42" t="s">
        <v>56</v>
      </c>
      <c r="H42" s="318">
        <v>209333333.33333334</v>
      </c>
      <c r="I42" t="str">
        <f>Table3[[#This Row],[Company ]]&amp;Table3[[#This Row],[Product]]</f>
        <v>WH GroupChicken</v>
      </c>
      <c r="J42" t="str">
        <f>INDEX('Company+Product scope'!D:D,MATCH(Table3[[#This Row],[Company+Product key]],'Company+Product scope'!C:C,0))</f>
        <v>Yes</v>
      </c>
    </row>
    <row r="43" spans="1:10">
      <c r="A43" t="s">
        <v>51</v>
      </c>
      <c r="B43" t="s">
        <v>87</v>
      </c>
      <c r="C43" t="s">
        <v>71</v>
      </c>
      <c r="D43" t="s">
        <v>88</v>
      </c>
      <c r="E43">
        <v>20</v>
      </c>
      <c r="F43" t="s">
        <v>55</v>
      </c>
      <c r="G43" t="s">
        <v>56</v>
      </c>
      <c r="H43" s="318">
        <v>104666666.66666667</v>
      </c>
      <c r="I43" t="str">
        <f>Table3[[#This Row],[Company ]]&amp;Table3[[#This Row],[Product]]</f>
        <v>WH GroupChicken</v>
      </c>
      <c r="J43" t="str">
        <f>INDEX('Company+Product scope'!D:D,MATCH(Table3[[#This Row],[Company+Product key]],'Company+Product scope'!C:C,0))</f>
        <v>Yes</v>
      </c>
    </row>
    <row r="44" spans="1:10">
      <c r="A44" t="s">
        <v>51</v>
      </c>
      <c r="B44" t="s">
        <v>89</v>
      </c>
      <c r="C44" t="s">
        <v>71</v>
      </c>
      <c r="D44" t="s">
        <v>54</v>
      </c>
      <c r="E44">
        <v>20</v>
      </c>
      <c r="F44" t="s">
        <v>55</v>
      </c>
      <c r="G44" t="s">
        <v>56</v>
      </c>
      <c r="H44" s="318">
        <v>320800000</v>
      </c>
      <c r="I44" t="str">
        <f>Table3[[#This Row],[Company ]]&amp;Table3[[#This Row],[Product]]</f>
        <v>Aurora AlimentosChicken</v>
      </c>
      <c r="J44" t="str">
        <f>INDEX('Company+Product scope'!D:D,MATCH(Table3[[#This Row],[Company+Product key]],'Company+Product scope'!C:C,0))</f>
        <v>Yes</v>
      </c>
    </row>
    <row r="45" spans="1:10">
      <c r="A45" t="s">
        <v>51</v>
      </c>
      <c r="B45" t="s">
        <v>87</v>
      </c>
      <c r="C45" t="s">
        <v>90</v>
      </c>
      <c r="D45" t="s">
        <v>57</v>
      </c>
      <c r="E45">
        <v>20</v>
      </c>
      <c r="F45" t="s">
        <v>55</v>
      </c>
      <c r="G45" t="s">
        <v>56</v>
      </c>
      <c r="H45" s="318">
        <v>29730489.609338891</v>
      </c>
      <c r="I45" t="str">
        <f>Table3[[#This Row],[Company ]]&amp;Table3[[#This Row],[Product]]</f>
        <v>WH GroupPigs</v>
      </c>
      <c r="J45" t="str">
        <f>INDEX('Company+Product scope'!D:D,MATCH(Table3[[#This Row],[Company+Product key]],'Company+Product scope'!C:C,0))</f>
        <v>Yes</v>
      </c>
    </row>
    <row r="46" spans="1:10">
      <c r="A46" t="s">
        <v>51</v>
      </c>
      <c r="B46" t="s">
        <v>87</v>
      </c>
      <c r="C46" t="s">
        <v>90</v>
      </c>
      <c r="D46" t="s">
        <v>72</v>
      </c>
      <c r="E46">
        <v>20</v>
      </c>
      <c r="F46" t="s">
        <v>55</v>
      </c>
      <c r="G46" t="s">
        <v>56</v>
      </c>
      <c r="H46" s="318">
        <v>13177939.029473471</v>
      </c>
      <c r="I46" t="str">
        <f>Table3[[#This Row],[Company ]]&amp;Table3[[#This Row],[Product]]</f>
        <v>WH GroupPigs</v>
      </c>
      <c r="J46" t="str">
        <f>INDEX('Company+Product scope'!D:D,MATCH(Table3[[#This Row],[Company+Product key]],'Company+Product scope'!C:C,0))</f>
        <v>Yes</v>
      </c>
    </row>
    <row r="47" spans="1:10">
      <c r="A47" t="s">
        <v>51</v>
      </c>
      <c r="B47" t="s">
        <v>87</v>
      </c>
      <c r="C47" t="s">
        <v>90</v>
      </c>
      <c r="D47" t="s">
        <v>88</v>
      </c>
      <c r="E47">
        <v>20</v>
      </c>
      <c r="F47" t="s">
        <v>55</v>
      </c>
      <c r="G47" t="s">
        <v>56</v>
      </c>
      <c r="H47" s="318">
        <v>6260571.3611876406</v>
      </c>
      <c r="I47" t="str">
        <f>Table3[[#This Row],[Company ]]&amp;Table3[[#This Row],[Product]]</f>
        <v>WH GroupPigs</v>
      </c>
      <c r="J47" t="str">
        <f>INDEX('Company+Product scope'!D:D,MATCH(Table3[[#This Row],[Company+Product key]],'Company+Product scope'!C:C,0))</f>
        <v>Yes</v>
      </c>
    </row>
    <row r="48" spans="1:10">
      <c r="A48" t="s">
        <v>51</v>
      </c>
      <c r="B48" t="s">
        <v>52</v>
      </c>
      <c r="C48" t="s">
        <v>90</v>
      </c>
      <c r="D48" t="s">
        <v>57</v>
      </c>
      <c r="E48">
        <v>20</v>
      </c>
      <c r="F48" t="s">
        <v>55</v>
      </c>
      <c r="G48" t="s">
        <v>56</v>
      </c>
      <c r="H48" s="318">
        <v>26846592</v>
      </c>
      <c r="I48" t="str">
        <f>Table3[[#This Row],[Company ]]&amp;Table3[[#This Row],[Product]]</f>
        <v>JBSPigs</v>
      </c>
      <c r="J48" t="str">
        <f>INDEX('Company+Product scope'!D:D,MATCH(Table3[[#This Row],[Company+Product key]],'Company+Product scope'!C:C,0))</f>
        <v>Yes</v>
      </c>
    </row>
    <row r="49" spans="1:10">
      <c r="A49" t="s">
        <v>51</v>
      </c>
      <c r="B49" t="s">
        <v>52</v>
      </c>
      <c r="C49" t="s">
        <v>90</v>
      </c>
      <c r="D49" t="s">
        <v>54</v>
      </c>
      <c r="E49">
        <v>20</v>
      </c>
      <c r="F49" t="s">
        <v>55</v>
      </c>
      <c r="G49" t="s">
        <v>56</v>
      </c>
      <c r="H49" s="318">
        <v>8813568</v>
      </c>
      <c r="I49" t="str">
        <f>Table3[[#This Row],[Company ]]&amp;Table3[[#This Row],[Product]]</f>
        <v>JBSPigs</v>
      </c>
      <c r="J49" t="str">
        <f>INDEX('Company+Product scope'!D:D,MATCH(Table3[[#This Row],[Company+Product key]],'Company+Product scope'!C:C,0))</f>
        <v>Yes</v>
      </c>
    </row>
    <row r="50" spans="1:10">
      <c r="A50" t="s">
        <v>51</v>
      </c>
      <c r="B50" t="s">
        <v>52</v>
      </c>
      <c r="C50" t="s">
        <v>90</v>
      </c>
      <c r="D50" t="s">
        <v>58</v>
      </c>
      <c r="E50">
        <v>20</v>
      </c>
      <c r="F50" t="s">
        <v>55</v>
      </c>
      <c r="G50" t="s">
        <v>56</v>
      </c>
      <c r="H50" s="318">
        <v>3090547.1999999997</v>
      </c>
      <c r="I50" t="str">
        <f>Table3[[#This Row],[Company ]]&amp;Table3[[#This Row],[Product]]</f>
        <v>JBSPigs</v>
      </c>
      <c r="J50" t="str">
        <f>INDEX('Company+Product scope'!D:D,MATCH(Table3[[#This Row],[Company+Product key]],'Company+Product scope'!C:C,0))</f>
        <v>Yes</v>
      </c>
    </row>
    <row r="51" spans="1:10">
      <c r="A51" t="s">
        <v>51</v>
      </c>
      <c r="B51" t="s">
        <v>52</v>
      </c>
      <c r="C51" t="s">
        <v>90</v>
      </c>
      <c r="D51" t="s">
        <v>64</v>
      </c>
      <c r="E51">
        <v>20</v>
      </c>
      <c r="F51" t="s">
        <v>55</v>
      </c>
      <c r="G51" t="s">
        <v>56</v>
      </c>
      <c r="H51" s="318">
        <v>2036053.8</v>
      </c>
      <c r="I51" t="str">
        <f>Table3[[#This Row],[Company ]]&amp;Table3[[#This Row],[Product]]</f>
        <v>JBSPigs</v>
      </c>
      <c r="J51" t="str">
        <f>INDEX('Company+Product scope'!D:D,MATCH(Table3[[#This Row],[Company+Product key]],'Company+Product scope'!C:C,0))</f>
        <v>Yes</v>
      </c>
    </row>
    <row r="52" spans="1:10">
      <c r="A52" t="s">
        <v>51</v>
      </c>
      <c r="B52" t="s">
        <v>61</v>
      </c>
      <c r="C52" t="s">
        <v>90</v>
      </c>
      <c r="D52" t="s">
        <v>57</v>
      </c>
      <c r="E52">
        <v>20</v>
      </c>
      <c r="F52" t="s">
        <v>55</v>
      </c>
      <c r="G52" t="s">
        <v>56</v>
      </c>
      <c r="H52" s="318">
        <v>20573280</v>
      </c>
      <c r="I52" t="str">
        <f>Table3[[#This Row],[Company ]]&amp;Table3[[#This Row],[Product]]</f>
        <v>TysonPigs</v>
      </c>
      <c r="J52" t="str">
        <f>INDEX('Company+Product scope'!D:D,MATCH(Table3[[#This Row],[Company+Product key]],'Company+Product scope'!C:C,0))</f>
        <v>Yes</v>
      </c>
    </row>
    <row r="53" spans="1:10">
      <c r="A53" t="s">
        <v>51</v>
      </c>
      <c r="B53" t="s">
        <v>70</v>
      </c>
      <c r="C53" t="s">
        <v>90</v>
      </c>
      <c r="D53" t="s">
        <v>64</v>
      </c>
      <c r="E53">
        <v>20</v>
      </c>
      <c r="F53" t="s">
        <v>55</v>
      </c>
      <c r="G53" t="s">
        <v>56</v>
      </c>
      <c r="H53" s="318">
        <v>17790000</v>
      </c>
      <c r="I53" t="str">
        <f>Table3[[#This Row],[Company ]]&amp;Table3[[#This Row],[Product]]</f>
        <v>Tönnies GroupPigs</v>
      </c>
      <c r="J53" t="str">
        <f>INDEX('Company+Product scope'!D:D,MATCH(Table3[[#This Row],[Company+Product key]],'Company+Product scope'!C:C,0))</f>
        <v>Yes</v>
      </c>
    </row>
    <row r="54" spans="1:10">
      <c r="A54" t="s">
        <v>51</v>
      </c>
      <c r="B54" t="s">
        <v>67</v>
      </c>
      <c r="C54" t="s">
        <v>90</v>
      </c>
      <c r="D54" t="s">
        <v>64</v>
      </c>
      <c r="E54">
        <v>20</v>
      </c>
      <c r="F54" t="s">
        <v>55</v>
      </c>
      <c r="G54" t="s">
        <v>56</v>
      </c>
      <c r="H54" s="318">
        <v>14606840</v>
      </c>
      <c r="I54" t="str">
        <f>Table3[[#This Row],[Company ]]&amp;Table3[[#This Row],[Product]]</f>
        <v>Danish CrownPigs</v>
      </c>
      <c r="J54" t="str">
        <f>INDEX('Company+Product scope'!D:D,MATCH(Table3[[#This Row],[Company+Product key]],'Company+Product scope'!C:C,0))</f>
        <v>Yes</v>
      </c>
    </row>
    <row r="55" spans="1:10">
      <c r="A55" t="s">
        <v>51</v>
      </c>
      <c r="B55" t="s">
        <v>67</v>
      </c>
      <c r="C55" t="s">
        <v>90</v>
      </c>
      <c r="D55" t="s">
        <v>88</v>
      </c>
      <c r="E55">
        <v>20</v>
      </c>
      <c r="F55" t="s">
        <v>55</v>
      </c>
      <c r="G55" t="s">
        <v>56</v>
      </c>
      <c r="H55" s="318">
        <v>1270160</v>
      </c>
      <c r="I55" t="str">
        <f>Table3[[#This Row],[Company ]]&amp;Table3[[#This Row],[Product]]</f>
        <v>Danish CrownPigs</v>
      </c>
      <c r="J55" t="str">
        <f>INDEX('Company+Product scope'!D:D,MATCH(Table3[[#This Row],[Company+Product key]],'Company+Product scope'!C:C,0))</f>
        <v>Yes</v>
      </c>
    </row>
    <row r="56" spans="1:10">
      <c r="A56" t="s">
        <v>51</v>
      </c>
      <c r="B56" t="s">
        <v>66</v>
      </c>
      <c r="C56" t="s">
        <v>90</v>
      </c>
      <c r="D56" t="s">
        <v>64</v>
      </c>
      <c r="E56">
        <v>20</v>
      </c>
      <c r="F56" t="s">
        <v>55</v>
      </c>
      <c r="G56" t="s">
        <v>56</v>
      </c>
      <c r="H56" s="318">
        <v>12034611</v>
      </c>
      <c r="I56" t="str">
        <f>Table3[[#This Row],[Company ]]&amp;Table3[[#This Row],[Product]]</f>
        <v>Vion Food GroupPigs</v>
      </c>
      <c r="J56" t="str">
        <f>INDEX('Company+Product scope'!D:D,MATCH(Table3[[#This Row],[Company+Product key]],'Company+Product scope'!C:C,0))</f>
        <v>Yes</v>
      </c>
    </row>
    <row r="57" spans="1:10">
      <c r="A57" t="s">
        <v>51</v>
      </c>
      <c r="B57" t="s">
        <v>91</v>
      </c>
      <c r="C57" t="s">
        <v>90</v>
      </c>
      <c r="D57" t="s">
        <v>72</v>
      </c>
      <c r="E57">
        <v>20</v>
      </c>
      <c r="F57" t="s">
        <v>55</v>
      </c>
      <c r="G57" t="s">
        <v>56</v>
      </c>
      <c r="H57" s="318">
        <v>13260000</v>
      </c>
      <c r="I57" t="str">
        <f>Table3[[#This Row],[Company ]]&amp;Table3[[#This Row],[Product]]</f>
        <v>Muyuan FoodstuffPigs</v>
      </c>
      <c r="J57" t="str">
        <f>INDEX('Company+Product scope'!D:D,MATCH(Table3[[#This Row],[Company+Product key]],'Company+Product scope'!C:C,0))</f>
        <v>Yes</v>
      </c>
    </row>
    <row r="58" spans="1:10">
      <c r="A58" t="s">
        <v>51</v>
      </c>
      <c r="B58" t="s">
        <v>73</v>
      </c>
      <c r="C58" t="s">
        <v>90</v>
      </c>
      <c r="D58" t="s">
        <v>54</v>
      </c>
      <c r="E58">
        <v>20</v>
      </c>
      <c r="F58" t="s">
        <v>55</v>
      </c>
      <c r="G58" t="s">
        <v>56</v>
      </c>
      <c r="H58" s="318">
        <v>9639552</v>
      </c>
      <c r="I58" t="str">
        <f>Table3[[#This Row],[Company ]]&amp;Table3[[#This Row],[Product]]</f>
        <v>BRFPigs</v>
      </c>
      <c r="J58" t="str">
        <f>INDEX('Company+Product scope'!D:D,MATCH(Table3[[#This Row],[Company+Product key]],'Company+Product scope'!C:C,0))</f>
        <v>Yes</v>
      </c>
    </row>
    <row r="59" spans="1:10">
      <c r="A59" t="s">
        <v>51</v>
      </c>
      <c r="B59" t="s">
        <v>92</v>
      </c>
      <c r="C59" t="s">
        <v>90</v>
      </c>
      <c r="D59" t="s">
        <v>64</v>
      </c>
      <c r="E59">
        <v>20</v>
      </c>
      <c r="F59" t="s">
        <v>55</v>
      </c>
      <c r="G59" t="s">
        <v>56</v>
      </c>
      <c r="H59" s="318">
        <v>8505747.1264367811</v>
      </c>
      <c r="I59" t="str">
        <f>Table3[[#This Row],[Company ]]&amp;Table3[[#This Row],[Product]]</f>
        <v>Grupo VallPigs</v>
      </c>
      <c r="J59" t="str">
        <f>INDEX('Company+Product scope'!D:D,MATCH(Table3[[#This Row],[Company+Product key]],'Company+Product scope'!C:C,0))</f>
        <v>Yes</v>
      </c>
    </row>
    <row r="60" spans="1:10">
      <c r="A60" t="s">
        <v>51</v>
      </c>
      <c r="B60" t="s">
        <v>93</v>
      </c>
      <c r="C60" t="s">
        <v>90</v>
      </c>
      <c r="D60" t="s">
        <v>72</v>
      </c>
      <c r="E60">
        <v>20</v>
      </c>
      <c r="F60" t="s">
        <v>55</v>
      </c>
      <c r="G60" t="s">
        <v>56</v>
      </c>
      <c r="H60" s="318">
        <v>8450000</v>
      </c>
      <c r="I60" t="str">
        <f>Table3[[#This Row],[Company ]]&amp;Table3[[#This Row],[Product]]</f>
        <v>Zhengbang GroupPigs</v>
      </c>
      <c r="J60" t="str">
        <f>INDEX('Company+Product scope'!D:D,MATCH(Table3[[#This Row],[Company+Product key]],'Company+Product scope'!C:C,0))</f>
        <v>Yes</v>
      </c>
    </row>
    <row r="61" spans="1:10">
      <c r="A61" t="s">
        <v>51</v>
      </c>
      <c r="B61" t="s">
        <v>63</v>
      </c>
      <c r="C61" t="s">
        <v>90</v>
      </c>
      <c r="D61" t="s">
        <v>64</v>
      </c>
      <c r="E61">
        <v>20</v>
      </c>
      <c r="F61" t="s">
        <v>55</v>
      </c>
      <c r="G61" t="s">
        <v>56</v>
      </c>
      <c r="H61" s="318">
        <v>8381962.8647214863</v>
      </c>
      <c r="I61" t="str">
        <f>Table3[[#This Row],[Company ]]&amp;Table3[[#This Row],[Product]]</f>
        <v>BigardPigs</v>
      </c>
      <c r="J61" t="str">
        <f>INDEX('Company+Product scope'!D:D,MATCH(Table3[[#This Row],[Company+Product key]],'Company+Product scope'!C:C,0))</f>
        <v>Yes</v>
      </c>
    </row>
    <row r="62" spans="1:10">
      <c r="A62" t="s">
        <v>51</v>
      </c>
      <c r="B62" t="s">
        <v>89</v>
      </c>
      <c r="C62" t="s">
        <v>90</v>
      </c>
      <c r="D62" t="s">
        <v>54</v>
      </c>
      <c r="E62">
        <v>20</v>
      </c>
      <c r="F62" t="s">
        <v>55</v>
      </c>
      <c r="G62" t="s">
        <v>56</v>
      </c>
      <c r="H62" s="318">
        <v>7300000</v>
      </c>
      <c r="I62" t="str">
        <f>Table3[[#This Row],[Company ]]&amp;Table3[[#This Row],[Product]]</f>
        <v>Aurora AlimentosPigs</v>
      </c>
      <c r="J62" t="str">
        <f>INDEX('Company+Product scope'!D:D,MATCH(Table3[[#This Row],[Company+Product key]],'Company+Product scope'!C:C,0))</f>
        <v>Yes</v>
      </c>
    </row>
    <row r="63" spans="1:10">
      <c r="A63" t="s">
        <v>51</v>
      </c>
      <c r="B63" t="s">
        <v>77</v>
      </c>
      <c r="C63" t="s">
        <v>90</v>
      </c>
      <c r="D63" t="s">
        <v>57</v>
      </c>
      <c r="E63">
        <v>20</v>
      </c>
      <c r="F63" t="s">
        <v>55</v>
      </c>
      <c r="G63" t="s">
        <v>56</v>
      </c>
      <c r="H63" s="318">
        <v>3800000</v>
      </c>
      <c r="I63" t="str">
        <f>Table3[[#This Row],[Company ]]&amp;Table3[[#This Row],[Product]]</f>
        <v>Charoen PokphandPigs</v>
      </c>
      <c r="J63" t="str">
        <f>INDEX('Company+Product scope'!D:D,MATCH(Table3[[#This Row],[Company+Product key]],'Company+Product scope'!C:C,0))</f>
        <v>Yes</v>
      </c>
    </row>
    <row r="64" spans="1:10">
      <c r="A64" t="s">
        <v>51</v>
      </c>
      <c r="B64" t="s">
        <v>77</v>
      </c>
      <c r="C64" t="s">
        <v>90</v>
      </c>
      <c r="D64" t="s">
        <v>78</v>
      </c>
      <c r="E64">
        <v>20</v>
      </c>
      <c r="F64" t="s">
        <v>55</v>
      </c>
      <c r="G64" t="s">
        <v>56</v>
      </c>
      <c r="H64" s="318">
        <v>2270689.6551724137</v>
      </c>
      <c r="I64" t="str">
        <f>Table3[[#This Row],[Company ]]&amp;Table3[[#This Row],[Product]]</f>
        <v>Charoen PokphandPigs</v>
      </c>
      <c r="J64" t="str">
        <f>INDEX('Company+Product scope'!D:D,MATCH(Table3[[#This Row],[Company+Product key]],'Company+Product scope'!C:C,0))</f>
        <v>Yes</v>
      </c>
    </row>
    <row r="65" spans="1:10">
      <c r="A65" t="s">
        <v>51</v>
      </c>
      <c r="B65" t="s">
        <v>77</v>
      </c>
      <c r="C65" t="s">
        <v>90</v>
      </c>
      <c r="D65" t="s">
        <v>72</v>
      </c>
      <c r="E65">
        <v>20</v>
      </c>
      <c r="F65" t="s">
        <v>55</v>
      </c>
      <c r="G65" t="s">
        <v>56</v>
      </c>
      <c r="H65" s="318">
        <v>1130000</v>
      </c>
      <c r="I65" t="str">
        <f>Table3[[#This Row],[Company ]]&amp;Table3[[#This Row],[Product]]</f>
        <v>Charoen PokphandPigs</v>
      </c>
      <c r="J65" t="str">
        <f>INDEX('Company+Product scope'!D:D,MATCH(Table3[[#This Row],[Company+Product key]],'Company+Product scope'!C:C,0))</f>
        <v>Yes</v>
      </c>
    </row>
    <row r="66" spans="1:10">
      <c r="A66" t="s">
        <v>51</v>
      </c>
      <c r="B66" t="s">
        <v>69</v>
      </c>
      <c r="C66" t="s">
        <v>90</v>
      </c>
      <c r="D66" t="s">
        <v>64</v>
      </c>
      <c r="E66">
        <v>20</v>
      </c>
      <c r="F66" t="s">
        <v>55</v>
      </c>
      <c r="G66" t="s">
        <v>56</v>
      </c>
      <c r="H66" s="318">
        <v>6600000</v>
      </c>
      <c r="I66" t="str">
        <f>Table3[[#This Row],[Company ]]&amp;Table3[[#This Row],[Product]]</f>
        <v>WestfleischPigs</v>
      </c>
      <c r="J66" t="str">
        <f>INDEX('Company+Product scope'!D:D,MATCH(Table3[[#This Row],[Company+Product key]],'Company+Product scope'!C:C,0))</f>
        <v>Yes</v>
      </c>
    </row>
    <row r="67" spans="1:10">
      <c r="A67" t="s">
        <v>51</v>
      </c>
      <c r="B67" t="s">
        <v>94</v>
      </c>
      <c r="C67" t="s">
        <v>90</v>
      </c>
      <c r="D67" t="s">
        <v>64</v>
      </c>
      <c r="E67">
        <v>20</v>
      </c>
      <c r="F67" t="s">
        <v>55</v>
      </c>
      <c r="G67" t="s">
        <v>56</v>
      </c>
      <c r="H67" s="318">
        <v>6400000</v>
      </c>
      <c r="I67" t="str">
        <f>Table3[[#This Row],[Company ]]&amp;Table3[[#This Row],[Product]]</f>
        <v>Grupo JorgePigs</v>
      </c>
      <c r="J67" t="str">
        <f>INDEX('Company+Product scope'!D:D,MATCH(Table3[[#This Row],[Company+Product key]],'Company+Product scope'!C:C,0))</f>
        <v>Yes</v>
      </c>
    </row>
    <row r="68" spans="1:10">
      <c r="A68" t="s">
        <v>51</v>
      </c>
      <c r="B68" t="s">
        <v>83</v>
      </c>
      <c r="C68" t="s">
        <v>90</v>
      </c>
      <c r="D68" t="s">
        <v>72</v>
      </c>
      <c r="E68">
        <v>20</v>
      </c>
      <c r="F68" t="s">
        <v>55</v>
      </c>
      <c r="G68" t="s">
        <v>56</v>
      </c>
      <c r="H68" s="318">
        <v>3960000</v>
      </c>
      <c r="I68" t="str">
        <f>Table3[[#This Row],[Company ]]&amp;Table3[[#This Row],[Product]]</f>
        <v>New Hope GroupPigs</v>
      </c>
      <c r="J68" t="str">
        <f>INDEX('Company+Product scope'!D:D,MATCH(Table3[[#This Row],[Company+Product key]],'Company+Product scope'!C:C,0))</f>
        <v>Yes</v>
      </c>
    </row>
    <row r="69" spans="1:10">
      <c r="A69" t="s">
        <v>51</v>
      </c>
      <c r="B69" t="s">
        <v>74</v>
      </c>
      <c r="C69" t="s">
        <v>90</v>
      </c>
      <c r="D69" t="s">
        <v>72</v>
      </c>
      <c r="E69">
        <v>20</v>
      </c>
      <c r="F69" t="s">
        <v>55</v>
      </c>
      <c r="G69" t="s">
        <v>56</v>
      </c>
      <c r="H69" s="318">
        <v>3840000</v>
      </c>
      <c r="I69" t="str">
        <f>Table3[[#This Row],[Company ]]&amp;Table3[[#This Row],[Product]]</f>
        <v>Wen's Food GroupPigs</v>
      </c>
      <c r="J69" t="str">
        <f>INDEX('Company+Product scope'!D:D,MATCH(Table3[[#This Row],[Company+Product key]],'Company+Product scope'!C:C,0))</f>
        <v>Yes</v>
      </c>
    </row>
    <row r="70" spans="1:10">
      <c r="A70" t="s">
        <v>51</v>
      </c>
      <c r="B70" t="s">
        <v>65</v>
      </c>
      <c r="C70" t="s">
        <v>90</v>
      </c>
      <c r="D70" t="s">
        <v>64</v>
      </c>
      <c r="E70">
        <v>20</v>
      </c>
      <c r="F70" t="s">
        <v>55</v>
      </c>
      <c r="G70" t="s">
        <v>56</v>
      </c>
      <c r="H70" s="318">
        <v>707338.63837312115</v>
      </c>
      <c r="I70" t="str">
        <f>Table3[[#This Row],[Company ]]&amp;Table3[[#This Row],[Product]]</f>
        <v>Gruppo CremoniniPigs</v>
      </c>
      <c r="J70" t="str">
        <f>INDEX('Company+Product scope'!D:D,MATCH(Table3[[#This Row],[Company+Product key]],'Company+Product scope'!C:C,0))</f>
        <v>Yes</v>
      </c>
    </row>
    <row r="71" spans="1:10">
      <c r="A71" t="s">
        <v>51</v>
      </c>
      <c r="B71" t="s">
        <v>52</v>
      </c>
      <c r="C71" t="s">
        <v>53</v>
      </c>
      <c r="D71" t="s">
        <v>54</v>
      </c>
      <c r="E71">
        <v>20</v>
      </c>
      <c r="F71" t="s">
        <v>95</v>
      </c>
      <c r="G71" t="s">
        <v>96</v>
      </c>
      <c r="H71" s="318">
        <v>4143867186.5500002</v>
      </c>
      <c r="I71" t="str">
        <f>Table3[[#This Row],[Company ]]&amp;Table3[[#This Row],[Product]]</f>
        <v>JBSCattle</v>
      </c>
      <c r="J71" t="str">
        <f>INDEX('Company+Product scope'!D:D,MATCH(Table3[[#This Row],[Company+Product key]],'Company+Product scope'!C:C,0))</f>
        <v>Yes</v>
      </c>
    </row>
    <row r="72" spans="1:10">
      <c r="A72" t="s">
        <v>51</v>
      </c>
      <c r="B72" t="s">
        <v>52</v>
      </c>
      <c r="C72" t="s">
        <v>53</v>
      </c>
      <c r="D72" t="s">
        <v>57</v>
      </c>
      <c r="E72">
        <v>20</v>
      </c>
      <c r="F72" t="s">
        <v>95</v>
      </c>
      <c r="G72" t="s">
        <v>96</v>
      </c>
      <c r="H72" s="318">
        <v>5358725348.3399992</v>
      </c>
      <c r="I72" t="str">
        <f>Table3[[#This Row],[Company ]]&amp;Table3[[#This Row],[Product]]</f>
        <v>JBSCattle</v>
      </c>
      <c r="J72" t="str">
        <f>INDEX('Company+Product scope'!D:D,MATCH(Table3[[#This Row],[Company+Product key]],'Company+Product scope'!C:C,0))</f>
        <v>Yes</v>
      </c>
    </row>
    <row r="73" spans="1:10">
      <c r="A73" t="s">
        <v>51</v>
      </c>
      <c r="B73" t="s">
        <v>52</v>
      </c>
      <c r="C73" t="s">
        <v>53</v>
      </c>
      <c r="D73" t="s">
        <v>58</v>
      </c>
      <c r="E73">
        <v>20</v>
      </c>
      <c r="F73" t="s">
        <v>95</v>
      </c>
      <c r="G73" t="s">
        <v>96</v>
      </c>
      <c r="H73" s="318">
        <v>1007609941.5200001</v>
      </c>
      <c r="I73" t="str">
        <f>Table3[[#This Row],[Company ]]&amp;Table3[[#This Row],[Product]]</f>
        <v>JBSCattle</v>
      </c>
      <c r="J73" t="str">
        <f>INDEX('Company+Product scope'!D:D,MATCH(Table3[[#This Row],[Company+Product key]],'Company+Product scope'!C:C,0))</f>
        <v>Yes</v>
      </c>
    </row>
    <row r="74" spans="1:10">
      <c r="A74" t="s">
        <v>51</v>
      </c>
      <c r="B74" t="s">
        <v>59</v>
      </c>
      <c r="C74" t="s">
        <v>53</v>
      </c>
      <c r="D74" t="s">
        <v>54</v>
      </c>
      <c r="E74">
        <v>20</v>
      </c>
      <c r="F74" t="s">
        <v>95</v>
      </c>
      <c r="G74" t="s">
        <v>96</v>
      </c>
      <c r="H74" s="318">
        <v>1706772596.5333335</v>
      </c>
      <c r="I74" t="str">
        <f>Table3[[#This Row],[Company ]]&amp;Table3[[#This Row],[Product]]</f>
        <v>MarfrigCattle</v>
      </c>
      <c r="J74" t="str">
        <f>INDEX('Company+Product scope'!D:D,MATCH(Table3[[#This Row],[Company+Product key]],'Company+Product scope'!C:C,0))</f>
        <v>Yes</v>
      </c>
    </row>
    <row r="75" spans="1:10">
      <c r="A75" t="s">
        <v>51</v>
      </c>
      <c r="B75" t="s">
        <v>59</v>
      </c>
      <c r="C75" t="s">
        <v>53</v>
      </c>
      <c r="D75" t="s">
        <v>57</v>
      </c>
      <c r="E75">
        <v>20</v>
      </c>
      <c r="F75" t="s">
        <v>95</v>
      </c>
      <c r="G75" t="s">
        <v>96</v>
      </c>
      <c r="H75" s="318">
        <v>1760567839.3777776</v>
      </c>
      <c r="I75" t="str">
        <f>Table3[[#This Row],[Company ]]&amp;Table3[[#This Row],[Product]]</f>
        <v>MarfrigCattle</v>
      </c>
      <c r="J75" t="str">
        <f>INDEX('Company+Product scope'!D:D,MATCH(Table3[[#This Row],[Company+Product key]],'Company+Product scope'!C:C,0))</f>
        <v>Yes</v>
      </c>
    </row>
    <row r="76" spans="1:10">
      <c r="A76" t="s">
        <v>51</v>
      </c>
      <c r="B76" t="s">
        <v>60</v>
      </c>
      <c r="C76" t="s">
        <v>53</v>
      </c>
      <c r="D76" t="s">
        <v>57</v>
      </c>
      <c r="E76">
        <v>20</v>
      </c>
      <c r="F76" t="s">
        <v>95</v>
      </c>
      <c r="G76" t="s">
        <v>96</v>
      </c>
      <c r="H76" s="318">
        <v>4187166666.6666665</v>
      </c>
      <c r="I76" t="str">
        <f>Table3[[#This Row],[Company ]]&amp;Table3[[#This Row],[Product]]</f>
        <v>CargillCattle</v>
      </c>
      <c r="J76" t="str">
        <f>INDEX('Company+Product scope'!D:D,MATCH(Table3[[#This Row],[Company+Product key]],'Company+Product scope'!C:C,0))</f>
        <v>Yes</v>
      </c>
    </row>
    <row r="77" spans="1:10">
      <c r="A77" t="s">
        <v>51</v>
      </c>
      <c r="B77" t="s">
        <v>60</v>
      </c>
      <c r="C77" t="s">
        <v>53</v>
      </c>
      <c r="D77" t="s">
        <v>58</v>
      </c>
      <c r="E77">
        <v>20</v>
      </c>
      <c r="F77" t="s">
        <v>95</v>
      </c>
      <c r="G77" t="s">
        <v>96</v>
      </c>
      <c r="H77" s="318">
        <v>286500000</v>
      </c>
      <c r="I77" t="str">
        <f>Table3[[#This Row],[Company ]]&amp;Table3[[#This Row],[Product]]</f>
        <v>CargillCattle</v>
      </c>
      <c r="J77" t="str">
        <f>INDEX('Company+Product scope'!D:D,MATCH(Table3[[#This Row],[Company+Product key]],'Company+Product scope'!C:C,0))</f>
        <v>Yes</v>
      </c>
    </row>
    <row r="78" spans="1:10">
      <c r="A78" t="s">
        <v>51</v>
      </c>
      <c r="B78" t="s">
        <v>61</v>
      </c>
      <c r="C78" t="s">
        <v>53</v>
      </c>
      <c r="D78" t="s">
        <v>57</v>
      </c>
      <c r="E78">
        <v>20</v>
      </c>
      <c r="F78" t="s">
        <v>95</v>
      </c>
      <c r="G78" t="s">
        <v>96</v>
      </c>
      <c r="H78" s="318">
        <v>3536711688.0952382</v>
      </c>
      <c r="I78" t="str">
        <f>Table3[[#This Row],[Company ]]&amp;Table3[[#This Row],[Product]]</f>
        <v>TysonCattle</v>
      </c>
      <c r="J78" t="str">
        <f>INDEX('Company+Product scope'!D:D,MATCH(Table3[[#This Row],[Company+Product key]],'Company+Product scope'!C:C,0))</f>
        <v>Yes</v>
      </c>
    </row>
    <row r="79" spans="1:10">
      <c r="A79" t="s">
        <v>51</v>
      </c>
      <c r="B79" t="s">
        <v>61</v>
      </c>
      <c r="C79" t="s">
        <v>53</v>
      </c>
      <c r="D79" t="s">
        <v>58</v>
      </c>
      <c r="E79">
        <v>20</v>
      </c>
      <c r="F79" t="s">
        <v>95</v>
      </c>
      <c r="G79" t="s">
        <v>96</v>
      </c>
      <c r="H79" s="318">
        <v>173739057.14285713</v>
      </c>
      <c r="I79" t="str">
        <f>Table3[[#This Row],[Company ]]&amp;Table3[[#This Row],[Product]]</f>
        <v>TysonCattle</v>
      </c>
      <c r="J79" t="str">
        <f>INDEX('Company+Product scope'!D:D,MATCH(Table3[[#This Row],[Company+Product key]],'Company+Product scope'!C:C,0))</f>
        <v>Yes</v>
      </c>
    </row>
    <row r="80" spans="1:10">
      <c r="A80" t="s">
        <v>51</v>
      </c>
      <c r="B80" t="s">
        <v>62</v>
      </c>
      <c r="C80" t="s">
        <v>53</v>
      </c>
      <c r="D80" t="s">
        <v>54</v>
      </c>
      <c r="E80">
        <v>20</v>
      </c>
      <c r="F80" t="s">
        <v>95</v>
      </c>
      <c r="G80" t="s">
        <v>96</v>
      </c>
      <c r="H80" s="318">
        <v>1741273100</v>
      </c>
      <c r="I80" t="str">
        <f>Table3[[#This Row],[Company ]]&amp;Table3[[#This Row],[Product]]</f>
        <v>MinervaCattle</v>
      </c>
      <c r="J80" t="str">
        <f>INDEX('Company+Product scope'!D:D,MATCH(Table3[[#This Row],[Company+Product key]],'Company+Product scope'!C:C,0))</f>
        <v>Yes</v>
      </c>
    </row>
    <row r="81" spans="1:10">
      <c r="A81" t="s">
        <v>51</v>
      </c>
      <c r="B81" t="s">
        <v>63</v>
      </c>
      <c r="C81" t="s">
        <v>53</v>
      </c>
      <c r="D81" t="s">
        <v>64</v>
      </c>
      <c r="E81">
        <v>20</v>
      </c>
      <c r="F81" t="s">
        <v>95</v>
      </c>
      <c r="G81" t="s">
        <v>96</v>
      </c>
      <c r="H81" s="318">
        <v>1025442253.5211269</v>
      </c>
      <c r="I81" t="str">
        <f>Table3[[#This Row],[Company ]]&amp;Table3[[#This Row],[Product]]</f>
        <v>BigardCattle</v>
      </c>
      <c r="J81" t="str">
        <f>INDEX('Company+Product scope'!D:D,MATCH(Table3[[#This Row],[Company+Product key]],'Company+Product scope'!C:C,0))</f>
        <v>Yes</v>
      </c>
    </row>
    <row r="82" spans="1:10">
      <c r="A82" t="s">
        <v>51</v>
      </c>
      <c r="B82" t="s">
        <v>65</v>
      </c>
      <c r="C82" t="s">
        <v>53</v>
      </c>
      <c r="D82" t="s">
        <v>64</v>
      </c>
      <c r="E82">
        <v>20</v>
      </c>
      <c r="F82" t="s">
        <v>95</v>
      </c>
      <c r="G82" t="s">
        <v>96</v>
      </c>
      <c r="H82" s="318">
        <v>989861408.45070422</v>
      </c>
      <c r="I82" t="str">
        <f>Table3[[#This Row],[Company ]]&amp;Table3[[#This Row],[Product]]</f>
        <v>Gruppo CremoniniCattle</v>
      </c>
      <c r="J82" t="str">
        <f>INDEX('Company+Product scope'!D:D,MATCH(Table3[[#This Row],[Company+Product key]],'Company+Product scope'!C:C,0))</f>
        <v>Yes</v>
      </c>
    </row>
    <row r="83" spans="1:10">
      <c r="A83" t="s">
        <v>51</v>
      </c>
      <c r="B83" t="s">
        <v>66</v>
      </c>
      <c r="C83" t="s">
        <v>53</v>
      </c>
      <c r="D83" t="s">
        <v>64</v>
      </c>
      <c r="E83">
        <v>20</v>
      </c>
      <c r="F83" t="s">
        <v>95</v>
      </c>
      <c r="G83" t="s">
        <v>96</v>
      </c>
      <c r="H83" s="318">
        <v>406591479</v>
      </c>
      <c r="I83" t="str">
        <f>Table3[[#This Row],[Company ]]&amp;Table3[[#This Row],[Product]]</f>
        <v>Vion Food GroupCattle</v>
      </c>
      <c r="J83" t="str">
        <f>INDEX('Company+Product scope'!D:D,MATCH(Table3[[#This Row],[Company+Product key]],'Company+Product scope'!C:C,0))</f>
        <v>Yes</v>
      </c>
    </row>
    <row r="84" spans="1:10">
      <c r="A84" t="s">
        <v>51</v>
      </c>
      <c r="B84" t="s">
        <v>67</v>
      </c>
      <c r="C84" t="s">
        <v>53</v>
      </c>
      <c r="D84" t="s">
        <v>64</v>
      </c>
      <c r="E84">
        <v>20</v>
      </c>
      <c r="F84" t="s">
        <v>95</v>
      </c>
      <c r="G84" t="s">
        <v>96</v>
      </c>
      <c r="H84" s="318">
        <v>404622000</v>
      </c>
      <c r="I84" t="str">
        <f>Table3[[#This Row],[Company ]]&amp;Table3[[#This Row],[Product]]</f>
        <v>Danish CrownCattle</v>
      </c>
      <c r="J84" t="str">
        <f>INDEX('Company+Product scope'!D:D,MATCH(Table3[[#This Row],[Company+Product key]],'Company+Product scope'!C:C,0))</f>
        <v>Yes</v>
      </c>
    </row>
    <row r="85" spans="1:10">
      <c r="A85" t="s">
        <v>51</v>
      </c>
      <c r="B85" t="s">
        <v>68</v>
      </c>
      <c r="C85" t="s">
        <v>53</v>
      </c>
      <c r="D85" t="s">
        <v>58</v>
      </c>
      <c r="E85">
        <v>20</v>
      </c>
      <c r="F85" t="s">
        <v>95</v>
      </c>
      <c r="G85" t="s">
        <v>96</v>
      </c>
      <c r="H85" s="318">
        <v>286500000</v>
      </c>
      <c r="I85" t="str">
        <f>Table3[[#This Row],[Company ]]&amp;Table3[[#This Row],[Product]]</f>
        <v>Teys Cattle</v>
      </c>
      <c r="J85" t="str">
        <f>INDEX('Company+Product scope'!D:D,MATCH(Table3[[#This Row],[Company+Product key]],'Company+Product scope'!C:C,0))</f>
        <v>Yes</v>
      </c>
    </row>
    <row r="86" spans="1:10">
      <c r="A86" t="s">
        <v>51</v>
      </c>
      <c r="B86" t="s">
        <v>69</v>
      </c>
      <c r="C86" t="s">
        <v>53</v>
      </c>
      <c r="D86" t="s">
        <v>64</v>
      </c>
      <c r="E86">
        <v>20</v>
      </c>
      <c r="F86" t="s">
        <v>95</v>
      </c>
      <c r="G86" t="s">
        <v>96</v>
      </c>
      <c r="H86" s="318">
        <v>202204800</v>
      </c>
      <c r="I86" t="str">
        <f>Table3[[#This Row],[Company ]]&amp;Table3[[#This Row],[Product]]</f>
        <v>WestfleischCattle</v>
      </c>
      <c r="J86" t="str">
        <f>INDEX('Company+Product scope'!D:D,MATCH(Table3[[#This Row],[Company+Product key]],'Company+Product scope'!C:C,0))</f>
        <v>Yes</v>
      </c>
    </row>
    <row r="87" spans="1:10">
      <c r="A87" t="s">
        <v>51</v>
      </c>
      <c r="B87" t="s">
        <v>70</v>
      </c>
      <c r="C87" t="s">
        <v>53</v>
      </c>
      <c r="D87" t="s">
        <v>64</v>
      </c>
      <c r="E87">
        <v>20</v>
      </c>
      <c r="F87" t="s">
        <v>95</v>
      </c>
      <c r="G87" t="s">
        <v>96</v>
      </c>
      <c r="H87" s="318">
        <v>193284000</v>
      </c>
      <c r="I87" t="str">
        <f>Table3[[#This Row],[Company ]]&amp;Table3[[#This Row],[Product]]</f>
        <v>Tönnies GroupCattle</v>
      </c>
      <c r="J87" t="str">
        <f>INDEX('Company+Product scope'!D:D,MATCH(Table3[[#This Row],[Company+Product key]],'Company+Product scope'!C:C,0))</f>
        <v>Yes</v>
      </c>
    </row>
    <row r="88" spans="1:10">
      <c r="A88" t="s">
        <v>51</v>
      </c>
      <c r="B88" t="s">
        <v>52</v>
      </c>
      <c r="C88" t="s">
        <v>71</v>
      </c>
      <c r="D88" t="s">
        <v>57</v>
      </c>
      <c r="E88">
        <v>20</v>
      </c>
      <c r="F88" t="s">
        <v>95</v>
      </c>
      <c r="G88" t="s">
        <v>96</v>
      </c>
      <c r="H88" s="318">
        <v>4812832571.0769234</v>
      </c>
      <c r="I88" t="str">
        <f>Table3[[#This Row],[Company ]]&amp;Table3[[#This Row],[Product]]</f>
        <v>JBSChicken</v>
      </c>
      <c r="J88" t="str">
        <f>INDEX('Company+Product scope'!D:D,MATCH(Table3[[#This Row],[Company+Product key]],'Company+Product scope'!C:C,0))</f>
        <v>Yes</v>
      </c>
    </row>
    <row r="89" spans="1:10">
      <c r="A89" t="s">
        <v>51</v>
      </c>
      <c r="B89" t="s">
        <v>52</v>
      </c>
      <c r="C89" t="s">
        <v>71</v>
      </c>
      <c r="D89" t="s">
        <v>54</v>
      </c>
      <c r="E89">
        <v>20</v>
      </c>
      <c r="F89" t="s">
        <v>95</v>
      </c>
      <c r="G89" t="s">
        <v>96</v>
      </c>
      <c r="H89" s="318">
        <v>3488313816.0000005</v>
      </c>
      <c r="I89" t="str">
        <f>Table3[[#This Row],[Company ]]&amp;Table3[[#This Row],[Product]]</f>
        <v>JBSChicken</v>
      </c>
      <c r="J89" t="str">
        <f>INDEX('Company+Product scope'!D:D,MATCH(Table3[[#This Row],[Company+Product key]],'Company+Product scope'!C:C,0))</f>
        <v>Yes</v>
      </c>
    </row>
    <row r="90" spans="1:10">
      <c r="A90" t="s">
        <v>51</v>
      </c>
      <c r="B90" t="s">
        <v>52</v>
      </c>
      <c r="C90" t="s">
        <v>71</v>
      </c>
      <c r="D90" t="s">
        <v>64</v>
      </c>
      <c r="E90">
        <v>20</v>
      </c>
      <c r="F90" t="s">
        <v>95</v>
      </c>
      <c r="G90" t="s">
        <v>96</v>
      </c>
      <c r="H90" s="318">
        <v>918741798.15384626</v>
      </c>
      <c r="I90" t="str">
        <f>Table3[[#This Row],[Company ]]&amp;Table3[[#This Row],[Product]]</f>
        <v>JBSChicken</v>
      </c>
      <c r="J90" t="str">
        <f>INDEX('Company+Product scope'!D:D,MATCH(Table3[[#This Row],[Company+Product key]],'Company+Product scope'!C:C,0))</f>
        <v>Yes</v>
      </c>
    </row>
    <row r="91" spans="1:10">
      <c r="A91" t="s">
        <v>51</v>
      </c>
      <c r="B91" t="s">
        <v>61</v>
      </c>
      <c r="C91" t="s">
        <v>71</v>
      </c>
      <c r="D91" t="s">
        <v>57</v>
      </c>
      <c r="E91">
        <v>20</v>
      </c>
      <c r="F91" t="s">
        <v>95</v>
      </c>
      <c r="G91" t="s">
        <v>96</v>
      </c>
      <c r="H91" s="318">
        <v>4628074645.1612902</v>
      </c>
      <c r="I91" t="str">
        <f>Table3[[#This Row],[Company ]]&amp;Table3[[#This Row],[Product]]</f>
        <v>TysonChicken</v>
      </c>
      <c r="J91" t="str">
        <f>INDEX('Company+Product scope'!D:D,MATCH(Table3[[#This Row],[Company+Product key]],'Company+Product scope'!C:C,0))</f>
        <v>Yes</v>
      </c>
    </row>
    <row r="92" spans="1:10">
      <c r="A92" t="s">
        <v>51</v>
      </c>
      <c r="B92" t="s">
        <v>61</v>
      </c>
      <c r="C92" t="s">
        <v>71</v>
      </c>
      <c r="D92" t="s">
        <v>72</v>
      </c>
      <c r="E92">
        <v>20</v>
      </c>
      <c r="F92" t="s">
        <v>95</v>
      </c>
      <c r="G92" t="s">
        <v>96</v>
      </c>
      <c r="H92" s="318">
        <v>394705161.2903226</v>
      </c>
      <c r="I92" t="str">
        <f>Table3[[#This Row],[Company ]]&amp;Table3[[#This Row],[Product]]</f>
        <v>TysonChicken</v>
      </c>
      <c r="J92" t="str">
        <f>INDEX('Company+Product scope'!D:D,MATCH(Table3[[#This Row],[Company+Product key]],'Company+Product scope'!C:C,0))</f>
        <v>Yes</v>
      </c>
    </row>
    <row r="93" spans="1:10">
      <c r="A93" t="s">
        <v>51</v>
      </c>
      <c r="B93" t="s">
        <v>73</v>
      </c>
      <c r="C93" t="s">
        <v>71</v>
      </c>
      <c r="D93" t="s">
        <v>54</v>
      </c>
      <c r="E93">
        <v>20</v>
      </c>
      <c r="F93" t="s">
        <v>95</v>
      </c>
      <c r="G93" t="s">
        <v>96</v>
      </c>
      <c r="H93" s="318">
        <v>3981999632.0000005</v>
      </c>
      <c r="I93" t="str">
        <f>Table3[[#This Row],[Company ]]&amp;Table3[[#This Row],[Product]]</f>
        <v>BRFChicken</v>
      </c>
      <c r="J93" t="str">
        <f>INDEX('Company+Product scope'!D:D,MATCH(Table3[[#This Row],[Company+Product key]],'Company+Product scope'!C:C,0))</f>
        <v>Yes</v>
      </c>
    </row>
    <row r="94" spans="1:10">
      <c r="A94" t="s">
        <v>51</v>
      </c>
      <c r="B94" t="s">
        <v>74</v>
      </c>
      <c r="C94" t="s">
        <v>71</v>
      </c>
      <c r="D94" t="s">
        <v>72</v>
      </c>
      <c r="E94">
        <v>20</v>
      </c>
      <c r="F94" t="s">
        <v>95</v>
      </c>
      <c r="G94" t="s">
        <v>96</v>
      </c>
      <c r="H94" s="318">
        <v>2235870000</v>
      </c>
      <c r="I94" t="str">
        <f>Table3[[#This Row],[Company ]]&amp;Table3[[#This Row],[Product]]</f>
        <v>Wen's Food GroupChicken</v>
      </c>
      <c r="J94" t="str">
        <f>INDEX('Company+Product scope'!D:D,MATCH(Table3[[#This Row],[Company+Product key]],'Company+Product scope'!C:C,0))</f>
        <v>Yes</v>
      </c>
    </row>
    <row r="95" spans="1:10">
      <c r="A95" t="s">
        <v>51</v>
      </c>
      <c r="B95" t="s">
        <v>60</v>
      </c>
      <c r="C95" t="s">
        <v>71</v>
      </c>
      <c r="D95" t="s">
        <v>57</v>
      </c>
      <c r="E95">
        <v>20</v>
      </c>
      <c r="F95" t="s">
        <v>95</v>
      </c>
      <c r="G95" t="s">
        <v>96</v>
      </c>
      <c r="H95" s="318">
        <v>1430052000</v>
      </c>
      <c r="I95" t="str">
        <f>Table3[[#This Row],[Company ]]&amp;Table3[[#This Row],[Product]]</f>
        <v>CargillChicken</v>
      </c>
      <c r="J95" t="str">
        <f>INDEX('Company+Product scope'!D:D,MATCH(Table3[[#This Row],[Company+Product key]],'Company+Product scope'!C:C,0))</f>
        <v>Yes</v>
      </c>
    </row>
    <row r="96" spans="1:10">
      <c r="A96" t="s">
        <v>51</v>
      </c>
      <c r="B96" t="s">
        <v>60</v>
      </c>
      <c r="C96" t="s">
        <v>71</v>
      </c>
      <c r="D96" t="s">
        <v>54</v>
      </c>
      <c r="E96">
        <v>20</v>
      </c>
      <c r="F96" t="s">
        <v>95</v>
      </c>
      <c r="G96" t="s">
        <v>96</v>
      </c>
      <c r="H96" s="318">
        <v>664430000</v>
      </c>
      <c r="I96" t="str">
        <f>Table3[[#This Row],[Company ]]&amp;Table3[[#This Row],[Product]]</f>
        <v>CargillChicken</v>
      </c>
      <c r="J96" t="str">
        <f>INDEX('Company+Product scope'!D:D,MATCH(Table3[[#This Row],[Company+Product key]],'Company+Product scope'!C:C,0))</f>
        <v>Yes</v>
      </c>
    </row>
    <row r="97" spans="1:10">
      <c r="A97" t="s">
        <v>51</v>
      </c>
      <c r="B97" t="s">
        <v>60</v>
      </c>
      <c r="C97" t="s">
        <v>71</v>
      </c>
      <c r="D97" t="s">
        <v>72</v>
      </c>
      <c r="E97">
        <v>20</v>
      </c>
      <c r="F97" t="s">
        <v>95</v>
      </c>
      <c r="G97" t="s">
        <v>96</v>
      </c>
      <c r="H97" s="318">
        <v>340200000</v>
      </c>
      <c r="I97" t="str">
        <f>Table3[[#This Row],[Company ]]&amp;Table3[[#This Row],[Product]]</f>
        <v>CargillChicken</v>
      </c>
      <c r="J97" t="str">
        <f>INDEX('Company+Product scope'!D:D,MATCH(Table3[[#This Row],[Company+Product key]],'Company+Product scope'!C:C,0))</f>
        <v>Yes</v>
      </c>
    </row>
    <row r="98" spans="1:10">
      <c r="A98" t="s">
        <v>51</v>
      </c>
      <c r="B98" t="s">
        <v>60</v>
      </c>
      <c r="C98" t="s">
        <v>71</v>
      </c>
      <c r="D98" t="s">
        <v>64</v>
      </c>
      <c r="E98">
        <v>20</v>
      </c>
      <c r="F98" t="s">
        <v>95</v>
      </c>
      <c r="G98" t="s">
        <v>96</v>
      </c>
      <c r="H98" s="318">
        <v>335520000</v>
      </c>
      <c r="I98" t="str">
        <f>Table3[[#This Row],[Company ]]&amp;Table3[[#This Row],[Product]]</f>
        <v>CargillChicken</v>
      </c>
      <c r="J98" t="str">
        <f>INDEX('Company+Product scope'!D:D,MATCH(Table3[[#This Row],[Company+Product key]],'Company+Product scope'!C:C,0))</f>
        <v>Yes</v>
      </c>
    </row>
    <row r="99" spans="1:10">
      <c r="A99" t="s">
        <v>51</v>
      </c>
      <c r="B99" t="s">
        <v>75</v>
      </c>
      <c r="C99" t="s">
        <v>71</v>
      </c>
      <c r="D99" t="s">
        <v>72</v>
      </c>
      <c r="E99">
        <v>20</v>
      </c>
      <c r="F99" t="s">
        <v>95</v>
      </c>
      <c r="G99" t="s">
        <v>96</v>
      </c>
      <c r="H99" s="318">
        <v>1854090000</v>
      </c>
      <c r="I99" t="str">
        <f>Table3[[#This Row],[Company ]]&amp;Table3[[#This Row],[Product]]</f>
        <v>JapfaChicken</v>
      </c>
      <c r="J99" t="str">
        <f>INDEX('Company+Product scope'!D:D,MATCH(Table3[[#This Row],[Company+Product key]],'Company+Product scope'!C:C,0))</f>
        <v>Yes</v>
      </c>
    </row>
    <row r="100" spans="1:10">
      <c r="A100" t="s">
        <v>51</v>
      </c>
      <c r="B100" t="s">
        <v>76</v>
      </c>
      <c r="C100" t="s">
        <v>71</v>
      </c>
      <c r="D100" t="s">
        <v>72</v>
      </c>
      <c r="E100">
        <v>20</v>
      </c>
      <c r="F100" t="s">
        <v>95</v>
      </c>
      <c r="G100" t="s">
        <v>96</v>
      </c>
      <c r="H100" s="318">
        <v>1530900000</v>
      </c>
      <c r="I100" t="str">
        <f>Table3[[#This Row],[Company ]]&amp;Table3[[#This Row],[Product]]</f>
        <v>Wellhope AgritechChicken</v>
      </c>
      <c r="J100" t="str">
        <f>INDEX('Company+Product scope'!D:D,MATCH(Table3[[#This Row],[Company+Product key]],'Company+Product scope'!C:C,0))</f>
        <v>Yes</v>
      </c>
    </row>
    <row r="101" spans="1:10">
      <c r="A101" t="s">
        <v>51</v>
      </c>
      <c r="B101" t="s">
        <v>77</v>
      </c>
      <c r="C101" t="s">
        <v>71</v>
      </c>
      <c r="D101" t="s">
        <v>72</v>
      </c>
      <c r="E101">
        <v>20</v>
      </c>
      <c r="F101" t="s">
        <v>95</v>
      </c>
      <c r="G101" t="s">
        <v>96</v>
      </c>
      <c r="H101" s="318">
        <v>1294650000</v>
      </c>
      <c r="I101" t="str">
        <f>Table3[[#This Row],[Company ]]&amp;Table3[[#This Row],[Product]]</f>
        <v>Charoen PokphandChicken</v>
      </c>
      <c r="J101" t="str">
        <f>INDEX('Company+Product scope'!D:D,MATCH(Table3[[#This Row],[Company+Product key]],'Company+Product scope'!C:C,0))</f>
        <v>Yes</v>
      </c>
    </row>
    <row r="102" spans="1:10">
      <c r="A102" t="s">
        <v>51</v>
      </c>
      <c r="B102" t="s">
        <v>77</v>
      </c>
      <c r="C102" t="s">
        <v>71</v>
      </c>
      <c r="D102" t="s">
        <v>78</v>
      </c>
      <c r="E102">
        <v>20</v>
      </c>
      <c r="F102" t="s">
        <v>95</v>
      </c>
      <c r="G102" t="s">
        <v>96</v>
      </c>
      <c r="H102" s="318">
        <v>145300000</v>
      </c>
      <c r="I102" t="str">
        <f>Table3[[#This Row],[Company ]]&amp;Table3[[#This Row],[Product]]</f>
        <v>Charoen PokphandChicken</v>
      </c>
      <c r="J102" t="str">
        <f>INDEX('Company+Product scope'!D:D,MATCH(Table3[[#This Row],[Company+Product key]],'Company+Product scope'!C:C,0))</f>
        <v>Yes</v>
      </c>
    </row>
    <row r="103" spans="1:10">
      <c r="A103" t="s">
        <v>51</v>
      </c>
      <c r="B103" t="s">
        <v>79</v>
      </c>
      <c r="C103" t="s">
        <v>71</v>
      </c>
      <c r="D103" t="s">
        <v>72</v>
      </c>
      <c r="E103">
        <v>20</v>
      </c>
      <c r="F103" t="s">
        <v>95</v>
      </c>
      <c r="G103" t="s">
        <v>96</v>
      </c>
      <c r="H103" s="318">
        <v>1285200000</v>
      </c>
      <c r="I103" t="str">
        <f>Table3[[#This Row],[Company ]]&amp;Table3[[#This Row],[Product]]</f>
        <v>Fuijan Sunner DevelopmentChicken</v>
      </c>
      <c r="J103" t="str">
        <f>INDEX('Company+Product scope'!D:D,MATCH(Table3[[#This Row],[Company+Product key]],'Company+Product scope'!C:C,0))</f>
        <v>Yes</v>
      </c>
    </row>
    <row r="104" spans="1:10">
      <c r="A104" t="s">
        <v>51</v>
      </c>
      <c r="B104" t="s">
        <v>80</v>
      </c>
      <c r="C104" t="s">
        <v>71</v>
      </c>
      <c r="D104" t="s">
        <v>57</v>
      </c>
      <c r="E104">
        <v>20</v>
      </c>
      <c r="F104" t="s">
        <v>95</v>
      </c>
      <c r="G104" t="s">
        <v>96</v>
      </c>
      <c r="H104" s="318">
        <v>1788900000</v>
      </c>
      <c r="I104" t="str">
        <f>Table3[[#This Row],[Company ]]&amp;Table3[[#This Row],[Product]]</f>
        <v>Koch FoodsChicken</v>
      </c>
      <c r="J104" t="str">
        <f>INDEX('Company+Product scope'!D:D,MATCH(Table3[[#This Row],[Company+Product key]],'Company+Product scope'!C:C,0))</f>
        <v>Yes</v>
      </c>
    </row>
    <row r="105" spans="1:10">
      <c r="A105" t="s">
        <v>51</v>
      </c>
      <c r="B105" t="s">
        <v>81</v>
      </c>
      <c r="C105" t="s">
        <v>71</v>
      </c>
      <c r="D105" t="s">
        <v>82</v>
      </c>
      <c r="E105">
        <v>20</v>
      </c>
      <c r="F105" t="s">
        <v>95</v>
      </c>
      <c r="G105" t="s">
        <v>96</v>
      </c>
      <c r="H105" s="318">
        <v>1238314000</v>
      </c>
      <c r="I105" t="str">
        <f>Table3[[#This Row],[Company ]]&amp;Table3[[#This Row],[Product]]</f>
        <v>Arab Company for Livestock Development (ACOLID)Chicken</v>
      </c>
      <c r="J105" t="str">
        <f>INDEX('Company+Product scope'!D:D,MATCH(Table3[[#This Row],[Company+Product key]],'Company+Product scope'!C:C,0))</f>
        <v>Yes</v>
      </c>
    </row>
    <row r="106" spans="1:10">
      <c r="A106" t="s">
        <v>51</v>
      </c>
      <c r="B106" t="s">
        <v>83</v>
      </c>
      <c r="C106" t="s">
        <v>71</v>
      </c>
      <c r="D106" t="s">
        <v>72</v>
      </c>
      <c r="E106">
        <v>20</v>
      </c>
      <c r="F106" t="s">
        <v>95</v>
      </c>
      <c r="G106" t="s">
        <v>96</v>
      </c>
      <c r="H106" s="318">
        <v>1243204200</v>
      </c>
      <c r="I106" t="str">
        <f>Table3[[#This Row],[Company ]]&amp;Table3[[#This Row],[Product]]</f>
        <v>New Hope GroupChicken</v>
      </c>
      <c r="J106" t="str">
        <f>INDEX('Company+Product scope'!D:D,MATCH(Table3[[#This Row],[Company+Product key]],'Company+Product scope'!C:C,0))</f>
        <v>Yes</v>
      </c>
    </row>
    <row r="107" spans="1:10">
      <c r="A107" t="s">
        <v>51</v>
      </c>
      <c r="B107" t="s">
        <v>84</v>
      </c>
      <c r="C107" t="s">
        <v>71</v>
      </c>
      <c r="D107" t="s">
        <v>54</v>
      </c>
      <c r="E107">
        <v>20</v>
      </c>
      <c r="F107" t="s">
        <v>95</v>
      </c>
      <c r="G107" t="s">
        <v>96</v>
      </c>
      <c r="H107" s="318">
        <v>1247350000</v>
      </c>
      <c r="I107" t="str">
        <f>Table3[[#This Row],[Company ]]&amp;Table3[[#This Row],[Product]]</f>
        <v>Industrias BachocoChicken</v>
      </c>
      <c r="J107" t="str">
        <f>INDEX('Company+Product scope'!D:D,MATCH(Table3[[#This Row],[Company+Product key]],'Company+Product scope'!C:C,0))</f>
        <v>Yes</v>
      </c>
    </row>
    <row r="108" spans="1:10">
      <c r="A108" t="s">
        <v>51</v>
      </c>
      <c r="B108" t="s">
        <v>84</v>
      </c>
      <c r="C108" t="s">
        <v>71</v>
      </c>
      <c r="D108" t="s">
        <v>57</v>
      </c>
      <c r="E108">
        <v>20</v>
      </c>
      <c r="F108" t="s">
        <v>95</v>
      </c>
      <c r="G108" t="s">
        <v>96</v>
      </c>
      <c r="H108" s="318">
        <v>360450000</v>
      </c>
      <c r="I108" t="str">
        <f>Table3[[#This Row],[Company ]]&amp;Table3[[#This Row],[Product]]</f>
        <v>Industrias BachocoChicken</v>
      </c>
      <c r="J108" t="str">
        <f>INDEX('Company+Product scope'!D:D,MATCH(Table3[[#This Row],[Company+Product key]],'Company+Product scope'!C:C,0))</f>
        <v>Yes</v>
      </c>
    </row>
    <row r="109" spans="1:10">
      <c r="A109" t="s">
        <v>51</v>
      </c>
      <c r="B109" t="s">
        <v>85</v>
      </c>
      <c r="C109" t="s">
        <v>71</v>
      </c>
      <c r="D109" t="s">
        <v>57</v>
      </c>
      <c r="E109">
        <v>20</v>
      </c>
      <c r="F109" t="s">
        <v>95</v>
      </c>
      <c r="G109" t="s">
        <v>96</v>
      </c>
      <c r="H109" s="318">
        <v>1642050000</v>
      </c>
      <c r="I109" t="str">
        <f>Table3[[#This Row],[Company ]]&amp;Table3[[#This Row],[Product]]</f>
        <v>Perdue FarmsChicken</v>
      </c>
      <c r="J109" t="str">
        <f>INDEX('Company+Product scope'!D:D,MATCH(Table3[[#This Row],[Company+Product key]],'Company+Product scope'!C:C,0))</f>
        <v>Yes</v>
      </c>
    </row>
    <row r="110" spans="1:10">
      <c r="A110" t="s">
        <v>51</v>
      </c>
      <c r="B110" t="s">
        <v>86</v>
      </c>
      <c r="C110" t="s">
        <v>71</v>
      </c>
      <c r="D110" t="s">
        <v>57</v>
      </c>
      <c r="E110">
        <v>20</v>
      </c>
      <c r="F110" t="s">
        <v>95</v>
      </c>
      <c r="G110" t="s">
        <v>96</v>
      </c>
      <c r="H110" s="318">
        <v>1430052000</v>
      </c>
      <c r="I110" t="str">
        <f>Table3[[#This Row],[Company ]]&amp;Table3[[#This Row],[Product]]</f>
        <v>Continental Grain CompanyChicken</v>
      </c>
      <c r="J110" t="str">
        <f>INDEX('Company+Product scope'!D:D,MATCH(Table3[[#This Row],[Company+Product key]],'Company+Product scope'!C:C,0))</f>
        <v>Yes</v>
      </c>
    </row>
    <row r="111" spans="1:10">
      <c r="A111" t="s">
        <v>51</v>
      </c>
      <c r="B111" t="s">
        <v>87</v>
      </c>
      <c r="C111" t="s">
        <v>71</v>
      </c>
      <c r="D111" t="s">
        <v>72</v>
      </c>
      <c r="E111">
        <v>20</v>
      </c>
      <c r="F111" t="s">
        <v>95</v>
      </c>
      <c r="G111" t="s">
        <v>96</v>
      </c>
      <c r="H111" s="318">
        <v>395640000</v>
      </c>
      <c r="I111" t="str">
        <f>Table3[[#This Row],[Company ]]&amp;Table3[[#This Row],[Product]]</f>
        <v>WH GroupChicken</v>
      </c>
      <c r="J111" t="str">
        <f>INDEX('Company+Product scope'!D:D,MATCH(Table3[[#This Row],[Company+Product key]],'Company+Product scope'!C:C,0))</f>
        <v>Yes</v>
      </c>
    </row>
    <row r="112" spans="1:10">
      <c r="A112" t="s">
        <v>51</v>
      </c>
      <c r="B112" t="s">
        <v>87</v>
      </c>
      <c r="C112" t="s">
        <v>71</v>
      </c>
      <c r="D112" t="s">
        <v>88</v>
      </c>
      <c r="E112">
        <v>20</v>
      </c>
      <c r="F112" t="s">
        <v>95</v>
      </c>
      <c r="G112" t="s">
        <v>96</v>
      </c>
      <c r="H112" s="318">
        <v>229220000</v>
      </c>
      <c r="I112" t="str">
        <f>Table3[[#This Row],[Company ]]&amp;Table3[[#This Row],[Product]]</f>
        <v>WH GroupChicken</v>
      </c>
      <c r="J112" t="str">
        <f>INDEX('Company+Product scope'!D:D,MATCH(Table3[[#This Row],[Company+Product key]],'Company+Product scope'!C:C,0))</f>
        <v>Yes</v>
      </c>
    </row>
    <row r="113" spans="1:10">
      <c r="A113" t="s">
        <v>51</v>
      </c>
      <c r="B113" t="s">
        <v>89</v>
      </c>
      <c r="C113" t="s">
        <v>71</v>
      </c>
      <c r="D113" t="s">
        <v>54</v>
      </c>
      <c r="E113">
        <v>20</v>
      </c>
      <c r="F113" t="s">
        <v>95</v>
      </c>
      <c r="G113" t="s">
        <v>96</v>
      </c>
      <c r="H113" s="318">
        <v>792376000.00000012</v>
      </c>
      <c r="I113" t="str">
        <f>Table3[[#This Row],[Company ]]&amp;Table3[[#This Row],[Product]]</f>
        <v>Aurora AlimentosChicken</v>
      </c>
      <c r="J113" t="str">
        <f>INDEX('Company+Product scope'!D:D,MATCH(Table3[[#This Row],[Company+Product key]],'Company+Product scope'!C:C,0))</f>
        <v>Yes</v>
      </c>
    </row>
    <row r="114" spans="1:10">
      <c r="A114" t="s">
        <v>51</v>
      </c>
      <c r="B114" t="s">
        <v>87</v>
      </c>
      <c r="C114" t="s">
        <v>90</v>
      </c>
      <c r="D114" t="s">
        <v>57</v>
      </c>
      <c r="E114">
        <v>20</v>
      </c>
      <c r="F114" t="s">
        <v>95</v>
      </c>
      <c r="G114" t="s">
        <v>96</v>
      </c>
      <c r="H114" s="318">
        <v>3419006305.0739722</v>
      </c>
      <c r="I114" t="str">
        <f>Table3[[#This Row],[Company ]]&amp;Table3[[#This Row],[Product]]</f>
        <v>WH GroupPigs</v>
      </c>
      <c r="J114" t="str">
        <f>INDEX('Company+Product scope'!D:D,MATCH(Table3[[#This Row],[Company+Product key]],'Company+Product scope'!C:C,0))</f>
        <v>Yes</v>
      </c>
    </row>
    <row r="115" spans="1:10">
      <c r="A115" t="s">
        <v>51</v>
      </c>
      <c r="B115" t="s">
        <v>87</v>
      </c>
      <c r="C115" t="s">
        <v>90</v>
      </c>
      <c r="D115" t="s">
        <v>72</v>
      </c>
      <c r="E115">
        <v>20</v>
      </c>
      <c r="F115" t="s">
        <v>95</v>
      </c>
      <c r="G115" t="s">
        <v>96</v>
      </c>
      <c r="H115" s="318">
        <v>1489107110.3305023</v>
      </c>
      <c r="I115" t="str">
        <f>Table3[[#This Row],[Company ]]&amp;Table3[[#This Row],[Product]]</f>
        <v>WH GroupPigs</v>
      </c>
      <c r="J115" t="str">
        <f>INDEX('Company+Product scope'!D:D,MATCH(Table3[[#This Row],[Company+Product key]],'Company+Product scope'!C:C,0))</f>
        <v>Yes</v>
      </c>
    </row>
    <row r="116" spans="1:10">
      <c r="A116" t="s">
        <v>51</v>
      </c>
      <c r="B116" t="s">
        <v>87</v>
      </c>
      <c r="C116" t="s">
        <v>90</v>
      </c>
      <c r="D116" t="s">
        <v>88</v>
      </c>
      <c r="E116">
        <v>20</v>
      </c>
      <c r="F116" t="s">
        <v>95</v>
      </c>
      <c r="G116" t="s">
        <v>96</v>
      </c>
      <c r="H116" s="318">
        <v>726226277.89776635</v>
      </c>
      <c r="I116" t="str">
        <f>Table3[[#This Row],[Company ]]&amp;Table3[[#This Row],[Product]]</f>
        <v>WH GroupPigs</v>
      </c>
      <c r="J116" t="str">
        <f>INDEX('Company+Product scope'!D:D,MATCH(Table3[[#This Row],[Company+Product key]],'Company+Product scope'!C:C,0))</f>
        <v>Yes</v>
      </c>
    </row>
    <row r="117" spans="1:10">
      <c r="A117" t="s">
        <v>51</v>
      </c>
      <c r="B117" t="s">
        <v>52</v>
      </c>
      <c r="C117" t="s">
        <v>90</v>
      </c>
      <c r="D117" t="s">
        <v>57</v>
      </c>
      <c r="E117">
        <v>20</v>
      </c>
      <c r="F117" t="s">
        <v>95</v>
      </c>
      <c r="G117" t="s">
        <v>96</v>
      </c>
      <c r="H117" s="318">
        <v>3087358080</v>
      </c>
      <c r="I117" t="str">
        <f>Table3[[#This Row],[Company ]]&amp;Table3[[#This Row],[Product]]</f>
        <v>JBSPigs</v>
      </c>
      <c r="J117" t="str">
        <f>INDEX('Company+Product scope'!D:D,MATCH(Table3[[#This Row],[Company+Product key]],'Company+Product scope'!C:C,0))</f>
        <v>Yes</v>
      </c>
    </row>
    <row r="118" spans="1:10">
      <c r="A118" t="s">
        <v>51</v>
      </c>
      <c r="B118" t="s">
        <v>52</v>
      </c>
      <c r="C118" t="s">
        <v>90</v>
      </c>
      <c r="D118" t="s">
        <v>54</v>
      </c>
      <c r="E118">
        <v>20</v>
      </c>
      <c r="F118" t="s">
        <v>95</v>
      </c>
      <c r="G118" t="s">
        <v>96</v>
      </c>
      <c r="H118" s="318">
        <v>1013560320</v>
      </c>
      <c r="I118" t="str">
        <f>Table3[[#This Row],[Company ]]&amp;Table3[[#This Row],[Product]]</f>
        <v>JBSPigs</v>
      </c>
      <c r="J118" t="str">
        <f>INDEX('Company+Product scope'!D:D,MATCH(Table3[[#This Row],[Company+Product key]],'Company+Product scope'!C:C,0))</f>
        <v>Yes</v>
      </c>
    </row>
    <row r="119" spans="1:10">
      <c r="A119" t="s">
        <v>51</v>
      </c>
      <c r="B119" t="s">
        <v>52</v>
      </c>
      <c r="C119" t="s">
        <v>90</v>
      </c>
      <c r="D119" t="s">
        <v>58</v>
      </c>
      <c r="E119">
        <v>20</v>
      </c>
      <c r="F119" t="s">
        <v>95</v>
      </c>
      <c r="G119" t="s">
        <v>96</v>
      </c>
      <c r="H119" s="318">
        <v>225609945.59999999</v>
      </c>
      <c r="I119" t="str">
        <f>Table3[[#This Row],[Company ]]&amp;Table3[[#This Row],[Product]]</f>
        <v>JBSPigs</v>
      </c>
      <c r="J119" t="str">
        <f>INDEX('Company+Product scope'!D:D,MATCH(Table3[[#This Row],[Company+Product key]],'Company+Product scope'!C:C,0))</f>
        <v>Yes</v>
      </c>
    </row>
    <row r="120" spans="1:10">
      <c r="A120" t="s">
        <v>51</v>
      </c>
      <c r="B120" t="s">
        <v>52</v>
      </c>
      <c r="C120" t="s">
        <v>90</v>
      </c>
      <c r="D120" t="s">
        <v>64</v>
      </c>
      <c r="E120">
        <v>20</v>
      </c>
      <c r="F120" t="s">
        <v>95</v>
      </c>
      <c r="G120" t="s">
        <v>96</v>
      </c>
      <c r="H120" s="318">
        <v>236182240.80000001</v>
      </c>
      <c r="I120" t="str">
        <f>Table3[[#This Row],[Company ]]&amp;Table3[[#This Row],[Product]]</f>
        <v>JBSPigs</v>
      </c>
      <c r="J120" t="str">
        <f>INDEX('Company+Product scope'!D:D,MATCH(Table3[[#This Row],[Company+Product key]],'Company+Product scope'!C:C,0))</f>
        <v>Yes</v>
      </c>
    </row>
    <row r="121" spans="1:10">
      <c r="A121" t="s">
        <v>51</v>
      </c>
      <c r="B121" t="s">
        <v>61</v>
      </c>
      <c r="C121" t="s">
        <v>90</v>
      </c>
      <c r="D121" t="s">
        <v>57</v>
      </c>
      <c r="E121">
        <v>20</v>
      </c>
      <c r="F121" t="s">
        <v>95</v>
      </c>
      <c r="G121" t="s">
        <v>96</v>
      </c>
      <c r="H121" s="318">
        <v>2365927200</v>
      </c>
      <c r="I121" t="str">
        <f>Table3[[#This Row],[Company ]]&amp;Table3[[#This Row],[Product]]</f>
        <v>TysonPigs</v>
      </c>
      <c r="J121" t="str">
        <f>INDEX('Company+Product scope'!D:D,MATCH(Table3[[#This Row],[Company+Product key]],'Company+Product scope'!C:C,0))</f>
        <v>Yes</v>
      </c>
    </row>
    <row r="122" spans="1:10">
      <c r="A122" t="s">
        <v>51</v>
      </c>
      <c r="B122" t="s">
        <v>70</v>
      </c>
      <c r="C122" t="s">
        <v>90</v>
      </c>
      <c r="D122" t="s">
        <v>64</v>
      </c>
      <c r="E122">
        <v>20</v>
      </c>
      <c r="F122" t="s">
        <v>95</v>
      </c>
      <c r="G122" t="s">
        <v>96</v>
      </c>
      <c r="H122" s="318">
        <v>2063640000</v>
      </c>
      <c r="I122" t="str">
        <f>Table3[[#This Row],[Company ]]&amp;Table3[[#This Row],[Product]]</f>
        <v>Tönnies GroupPigs</v>
      </c>
      <c r="J122" t="str">
        <f>INDEX('Company+Product scope'!D:D,MATCH(Table3[[#This Row],[Company+Product key]],'Company+Product scope'!C:C,0))</f>
        <v>Yes</v>
      </c>
    </row>
    <row r="123" spans="1:10">
      <c r="A123" t="s">
        <v>51</v>
      </c>
      <c r="B123" t="s">
        <v>67</v>
      </c>
      <c r="C123" t="s">
        <v>90</v>
      </c>
      <c r="D123" t="s">
        <v>64</v>
      </c>
      <c r="E123">
        <v>20</v>
      </c>
      <c r="F123" t="s">
        <v>95</v>
      </c>
      <c r="G123" t="s">
        <v>96</v>
      </c>
      <c r="H123" s="318">
        <v>1694393440</v>
      </c>
      <c r="I123" t="str">
        <f>Table3[[#This Row],[Company ]]&amp;Table3[[#This Row],[Product]]</f>
        <v>Danish CrownPigs</v>
      </c>
      <c r="J123" t="str">
        <f>INDEX('Company+Product scope'!D:D,MATCH(Table3[[#This Row],[Company+Product key]],'Company+Product scope'!C:C,0))</f>
        <v>Yes</v>
      </c>
    </row>
    <row r="124" spans="1:10">
      <c r="A124" t="s">
        <v>51</v>
      </c>
      <c r="B124" t="s">
        <v>67</v>
      </c>
      <c r="C124" t="s">
        <v>90</v>
      </c>
      <c r="D124" t="s">
        <v>88</v>
      </c>
      <c r="E124">
        <v>20</v>
      </c>
      <c r="F124" t="s">
        <v>95</v>
      </c>
      <c r="G124" t="s">
        <v>96</v>
      </c>
      <c r="H124" s="318">
        <v>147338560</v>
      </c>
      <c r="I124" t="str">
        <f>Table3[[#This Row],[Company ]]&amp;Table3[[#This Row],[Product]]</f>
        <v>Danish CrownPigs</v>
      </c>
      <c r="J124" t="str">
        <f>INDEX('Company+Product scope'!D:D,MATCH(Table3[[#This Row],[Company+Product key]],'Company+Product scope'!C:C,0))</f>
        <v>Yes</v>
      </c>
    </row>
    <row r="125" spans="1:10">
      <c r="A125" t="s">
        <v>51</v>
      </c>
      <c r="B125" t="s">
        <v>66</v>
      </c>
      <c r="C125" t="s">
        <v>90</v>
      </c>
      <c r="D125" t="s">
        <v>64</v>
      </c>
      <c r="E125">
        <v>20</v>
      </c>
      <c r="F125" t="s">
        <v>95</v>
      </c>
      <c r="G125" t="s">
        <v>96</v>
      </c>
      <c r="H125" s="318">
        <v>1396014876</v>
      </c>
      <c r="I125" t="str">
        <f>Table3[[#This Row],[Company ]]&amp;Table3[[#This Row],[Product]]</f>
        <v>Vion Food GroupPigs</v>
      </c>
      <c r="J125" t="str">
        <f>INDEX('Company+Product scope'!D:D,MATCH(Table3[[#This Row],[Company+Product key]],'Company+Product scope'!C:C,0))</f>
        <v>Yes</v>
      </c>
    </row>
    <row r="126" spans="1:10">
      <c r="A126" t="s">
        <v>51</v>
      </c>
      <c r="B126" t="s">
        <v>91</v>
      </c>
      <c r="C126" t="s">
        <v>90</v>
      </c>
      <c r="D126" t="s">
        <v>72</v>
      </c>
      <c r="E126">
        <v>20</v>
      </c>
      <c r="F126" t="s">
        <v>95</v>
      </c>
      <c r="G126" t="s">
        <v>96</v>
      </c>
      <c r="H126" s="318">
        <v>1498380000</v>
      </c>
      <c r="I126" t="str">
        <f>Table3[[#This Row],[Company ]]&amp;Table3[[#This Row],[Product]]</f>
        <v>Muyuan FoodstuffPigs</v>
      </c>
      <c r="J126" t="str">
        <f>INDEX('Company+Product scope'!D:D,MATCH(Table3[[#This Row],[Company+Product key]],'Company+Product scope'!C:C,0))</f>
        <v>Yes</v>
      </c>
    </row>
    <row r="127" spans="1:10">
      <c r="A127" t="s">
        <v>51</v>
      </c>
      <c r="B127" t="s">
        <v>73</v>
      </c>
      <c r="C127" t="s">
        <v>90</v>
      </c>
      <c r="D127" t="s">
        <v>54</v>
      </c>
      <c r="E127">
        <v>20</v>
      </c>
      <c r="F127" t="s">
        <v>95</v>
      </c>
      <c r="G127" t="s">
        <v>96</v>
      </c>
      <c r="H127" s="318">
        <v>1108548480</v>
      </c>
      <c r="I127" t="str">
        <f>Table3[[#This Row],[Company ]]&amp;Table3[[#This Row],[Product]]</f>
        <v>BRFPigs</v>
      </c>
      <c r="J127" t="str">
        <f>INDEX('Company+Product scope'!D:D,MATCH(Table3[[#This Row],[Company+Product key]],'Company+Product scope'!C:C,0))</f>
        <v>Yes</v>
      </c>
    </row>
    <row r="128" spans="1:10">
      <c r="A128" t="s">
        <v>51</v>
      </c>
      <c r="B128" t="s">
        <v>92</v>
      </c>
      <c r="C128" t="s">
        <v>90</v>
      </c>
      <c r="D128" t="s">
        <v>64</v>
      </c>
      <c r="E128">
        <v>20</v>
      </c>
      <c r="F128" t="s">
        <v>95</v>
      </c>
      <c r="G128" t="s">
        <v>96</v>
      </c>
      <c r="H128" s="318">
        <v>986666666.66666663</v>
      </c>
      <c r="I128" t="str">
        <f>Table3[[#This Row],[Company ]]&amp;Table3[[#This Row],[Product]]</f>
        <v>Grupo VallPigs</v>
      </c>
      <c r="J128" t="str">
        <f>INDEX('Company+Product scope'!D:D,MATCH(Table3[[#This Row],[Company+Product key]],'Company+Product scope'!C:C,0))</f>
        <v>Yes</v>
      </c>
    </row>
    <row r="129" spans="1:10">
      <c r="A129" t="s">
        <v>51</v>
      </c>
      <c r="B129" t="s">
        <v>93</v>
      </c>
      <c r="C129" t="s">
        <v>90</v>
      </c>
      <c r="D129" t="s">
        <v>72</v>
      </c>
      <c r="E129">
        <v>20</v>
      </c>
      <c r="F129" t="s">
        <v>95</v>
      </c>
      <c r="G129" t="s">
        <v>96</v>
      </c>
      <c r="H129" s="318">
        <v>954850000</v>
      </c>
      <c r="I129" t="str">
        <f>Table3[[#This Row],[Company ]]&amp;Table3[[#This Row],[Product]]</f>
        <v>Zhengbang GroupPigs</v>
      </c>
      <c r="J129" t="str">
        <f>INDEX('Company+Product scope'!D:D,MATCH(Table3[[#This Row],[Company+Product key]],'Company+Product scope'!C:C,0))</f>
        <v>Yes</v>
      </c>
    </row>
    <row r="130" spans="1:10">
      <c r="A130" t="s">
        <v>51</v>
      </c>
      <c r="B130" t="s">
        <v>63</v>
      </c>
      <c r="C130" t="s">
        <v>90</v>
      </c>
      <c r="D130" t="s">
        <v>64</v>
      </c>
      <c r="E130">
        <v>20</v>
      </c>
      <c r="F130" t="s">
        <v>95</v>
      </c>
      <c r="G130" t="s">
        <v>96</v>
      </c>
      <c r="H130" s="318">
        <v>972307692.30769241</v>
      </c>
      <c r="I130" t="str">
        <f>Table3[[#This Row],[Company ]]&amp;Table3[[#This Row],[Product]]</f>
        <v>BigardPigs</v>
      </c>
      <c r="J130" t="str">
        <f>INDEX('Company+Product scope'!D:D,MATCH(Table3[[#This Row],[Company+Product key]],'Company+Product scope'!C:C,0))</f>
        <v>Yes</v>
      </c>
    </row>
    <row r="131" spans="1:10">
      <c r="A131" t="s">
        <v>51</v>
      </c>
      <c r="B131" t="s">
        <v>89</v>
      </c>
      <c r="C131" t="s">
        <v>90</v>
      </c>
      <c r="D131" t="s">
        <v>54</v>
      </c>
      <c r="E131">
        <v>20</v>
      </c>
      <c r="F131" t="s">
        <v>95</v>
      </c>
      <c r="G131" t="s">
        <v>96</v>
      </c>
      <c r="H131" s="318">
        <v>839500000</v>
      </c>
      <c r="I131" t="str">
        <f>Table3[[#This Row],[Company ]]&amp;Table3[[#This Row],[Product]]</f>
        <v>Aurora AlimentosPigs</v>
      </c>
      <c r="J131" t="str">
        <f>INDEX('Company+Product scope'!D:D,MATCH(Table3[[#This Row],[Company+Product key]],'Company+Product scope'!C:C,0))</f>
        <v>Yes</v>
      </c>
    </row>
    <row r="132" spans="1:10">
      <c r="A132" t="s">
        <v>51</v>
      </c>
      <c r="B132" t="s">
        <v>77</v>
      </c>
      <c r="C132" t="s">
        <v>90</v>
      </c>
      <c r="D132" t="s">
        <v>57</v>
      </c>
      <c r="E132">
        <v>20</v>
      </c>
      <c r="F132" t="s">
        <v>95</v>
      </c>
      <c r="G132" t="s">
        <v>96</v>
      </c>
      <c r="H132" s="318">
        <v>437000000</v>
      </c>
      <c r="I132" t="str">
        <f>Table3[[#This Row],[Company ]]&amp;Table3[[#This Row],[Product]]</f>
        <v>Charoen PokphandPigs</v>
      </c>
      <c r="J132" t="str">
        <f>INDEX('Company+Product scope'!D:D,MATCH(Table3[[#This Row],[Company+Product key]],'Company+Product scope'!C:C,0))</f>
        <v>Yes</v>
      </c>
    </row>
    <row r="133" spans="1:10">
      <c r="A133" t="s">
        <v>51</v>
      </c>
      <c r="B133" t="s">
        <v>77</v>
      </c>
      <c r="C133" t="s">
        <v>90</v>
      </c>
      <c r="D133" t="s">
        <v>78</v>
      </c>
      <c r="E133">
        <v>20</v>
      </c>
      <c r="F133" t="s">
        <v>95</v>
      </c>
      <c r="G133" t="s">
        <v>96</v>
      </c>
      <c r="H133" s="318">
        <v>263400000</v>
      </c>
      <c r="I133" t="str">
        <f>Table3[[#This Row],[Company ]]&amp;Table3[[#This Row],[Product]]</f>
        <v>Charoen PokphandPigs</v>
      </c>
      <c r="J133" t="str">
        <f>INDEX('Company+Product scope'!D:D,MATCH(Table3[[#This Row],[Company+Product key]],'Company+Product scope'!C:C,0))</f>
        <v>Yes</v>
      </c>
    </row>
    <row r="134" spans="1:10">
      <c r="A134" t="s">
        <v>51</v>
      </c>
      <c r="B134" t="s">
        <v>77</v>
      </c>
      <c r="C134" t="s">
        <v>90</v>
      </c>
      <c r="D134" t="s">
        <v>72</v>
      </c>
      <c r="E134">
        <v>20</v>
      </c>
      <c r="F134" t="s">
        <v>95</v>
      </c>
      <c r="G134" t="s">
        <v>96</v>
      </c>
      <c r="H134" s="318">
        <v>127690000</v>
      </c>
      <c r="I134" t="str">
        <f>Table3[[#This Row],[Company ]]&amp;Table3[[#This Row],[Product]]</f>
        <v>Charoen PokphandPigs</v>
      </c>
      <c r="J134" t="str">
        <f>INDEX('Company+Product scope'!D:D,MATCH(Table3[[#This Row],[Company+Product key]],'Company+Product scope'!C:C,0))</f>
        <v>Yes</v>
      </c>
    </row>
    <row r="135" spans="1:10">
      <c r="A135" t="s">
        <v>51</v>
      </c>
      <c r="B135" t="s">
        <v>69</v>
      </c>
      <c r="C135" t="s">
        <v>90</v>
      </c>
      <c r="D135" t="s">
        <v>64</v>
      </c>
      <c r="E135">
        <v>20</v>
      </c>
      <c r="F135" t="s">
        <v>95</v>
      </c>
      <c r="G135" t="s">
        <v>96</v>
      </c>
      <c r="H135" s="318">
        <v>765600000</v>
      </c>
      <c r="I135" t="str">
        <f>Table3[[#This Row],[Company ]]&amp;Table3[[#This Row],[Product]]</f>
        <v>WestfleischPigs</v>
      </c>
      <c r="J135" t="str">
        <f>INDEX('Company+Product scope'!D:D,MATCH(Table3[[#This Row],[Company+Product key]],'Company+Product scope'!C:C,0))</f>
        <v>Yes</v>
      </c>
    </row>
    <row r="136" spans="1:10">
      <c r="A136" t="s">
        <v>51</v>
      </c>
      <c r="B136" t="s">
        <v>94</v>
      </c>
      <c r="C136" t="s">
        <v>90</v>
      </c>
      <c r="D136" t="s">
        <v>64</v>
      </c>
      <c r="E136">
        <v>20</v>
      </c>
      <c r="F136" t="s">
        <v>95</v>
      </c>
      <c r="G136" t="s">
        <v>96</v>
      </c>
      <c r="H136" s="318">
        <v>742400000</v>
      </c>
      <c r="I136" t="str">
        <f>Table3[[#This Row],[Company ]]&amp;Table3[[#This Row],[Product]]</f>
        <v>Grupo JorgePigs</v>
      </c>
      <c r="J136" t="str">
        <f>INDEX('Company+Product scope'!D:D,MATCH(Table3[[#This Row],[Company+Product key]],'Company+Product scope'!C:C,0))</f>
        <v>Yes</v>
      </c>
    </row>
    <row r="137" spans="1:10">
      <c r="A137" t="s">
        <v>51</v>
      </c>
      <c r="B137" t="s">
        <v>83</v>
      </c>
      <c r="C137" t="s">
        <v>90</v>
      </c>
      <c r="D137" t="s">
        <v>72</v>
      </c>
      <c r="E137">
        <v>20</v>
      </c>
      <c r="F137" t="s">
        <v>95</v>
      </c>
      <c r="G137" t="s">
        <v>96</v>
      </c>
      <c r="H137" s="318">
        <v>447480000</v>
      </c>
      <c r="I137" t="str">
        <f>Table3[[#This Row],[Company ]]&amp;Table3[[#This Row],[Product]]</f>
        <v>New Hope GroupPigs</v>
      </c>
      <c r="J137" t="str">
        <f>INDEX('Company+Product scope'!D:D,MATCH(Table3[[#This Row],[Company+Product key]],'Company+Product scope'!C:C,0))</f>
        <v>Yes</v>
      </c>
    </row>
    <row r="138" spans="1:10">
      <c r="A138" t="s">
        <v>51</v>
      </c>
      <c r="B138" t="s">
        <v>74</v>
      </c>
      <c r="C138" t="s">
        <v>90</v>
      </c>
      <c r="D138" t="s">
        <v>72</v>
      </c>
      <c r="E138">
        <v>20</v>
      </c>
      <c r="F138" t="s">
        <v>95</v>
      </c>
      <c r="G138" t="s">
        <v>96</v>
      </c>
      <c r="H138" s="318">
        <v>433920000</v>
      </c>
      <c r="I138" t="str">
        <f>Table3[[#This Row],[Company ]]&amp;Table3[[#This Row],[Product]]</f>
        <v>Wen's Food GroupPigs</v>
      </c>
      <c r="J138" t="str">
        <f>INDEX('Company+Product scope'!D:D,MATCH(Table3[[#This Row],[Company+Product key]],'Company+Product scope'!C:C,0))</f>
        <v>Yes</v>
      </c>
    </row>
    <row r="139" spans="1:10">
      <c r="A139" t="s">
        <v>51</v>
      </c>
      <c r="B139" t="s">
        <v>65</v>
      </c>
      <c r="C139" t="s">
        <v>90</v>
      </c>
      <c r="D139" t="s">
        <v>64</v>
      </c>
      <c r="E139">
        <v>20</v>
      </c>
      <c r="F139" t="s">
        <v>95</v>
      </c>
      <c r="G139" t="s">
        <v>96</v>
      </c>
      <c r="H139" s="318">
        <v>82051282.051282048</v>
      </c>
      <c r="I139" t="str">
        <f>Table3[[#This Row],[Company ]]&amp;Table3[[#This Row],[Product]]</f>
        <v>Gruppo CremoniniPigs</v>
      </c>
      <c r="J139" t="str">
        <f>INDEX('Company+Product scope'!D:D,MATCH(Table3[[#This Row],[Company+Product key]],'Company+Product scope'!C:C,0))</f>
        <v>Yes</v>
      </c>
    </row>
    <row r="140" spans="1:10">
      <c r="A140" t="s">
        <v>51</v>
      </c>
      <c r="B140" t="s">
        <v>52</v>
      </c>
      <c r="C140" t="s">
        <v>53</v>
      </c>
      <c r="D140" t="s">
        <v>54</v>
      </c>
      <c r="E140">
        <v>20</v>
      </c>
      <c r="F140" t="s">
        <v>97</v>
      </c>
      <c r="G140" t="s">
        <v>96</v>
      </c>
      <c r="H140" s="318">
        <v>2244594726.0479164</v>
      </c>
      <c r="I140" t="str">
        <f>Table3[[#This Row],[Company ]]&amp;Table3[[#This Row],[Product]]</f>
        <v>JBSCattle</v>
      </c>
      <c r="J140" t="str">
        <f>INDEX('Company+Product scope'!D:D,MATCH(Table3[[#This Row],[Company+Product key]],'Company+Product scope'!C:C,0))</f>
        <v>Yes</v>
      </c>
    </row>
    <row r="141" spans="1:10">
      <c r="A141" t="s">
        <v>51</v>
      </c>
      <c r="B141" t="s">
        <v>52</v>
      </c>
      <c r="C141" t="s">
        <v>53</v>
      </c>
      <c r="D141" t="s">
        <v>57</v>
      </c>
      <c r="E141">
        <v>20</v>
      </c>
      <c r="F141" t="s">
        <v>97</v>
      </c>
      <c r="G141" t="s">
        <v>96</v>
      </c>
      <c r="H141" s="318">
        <v>3170579164.4344997</v>
      </c>
      <c r="I141" t="str">
        <f>Table3[[#This Row],[Company ]]&amp;Table3[[#This Row],[Product]]</f>
        <v>JBSCattle</v>
      </c>
      <c r="J141" t="str">
        <f>INDEX('Company+Product scope'!D:D,MATCH(Table3[[#This Row],[Company+Product key]],'Company+Product scope'!C:C,0))</f>
        <v>Yes</v>
      </c>
    </row>
    <row r="142" spans="1:10">
      <c r="A142" t="s">
        <v>51</v>
      </c>
      <c r="B142" t="s">
        <v>52</v>
      </c>
      <c r="C142" t="s">
        <v>53</v>
      </c>
      <c r="D142" t="s">
        <v>58</v>
      </c>
      <c r="E142">
        <v>20</v>
      </c>
      <c r="F142" t="s">
        <v>97</v>
      </c>
      <c r="G142" t="s">
        <v>96</v>
      </c>
      <c r="H142" s="318">
        <v>545788718.32333338</v>
      </c>
      <c r="I142" t="str">
        <f>Table3[[#This Row],[Company ]]&amp;Table3[[#This Row],[Product]]</f>
        <v>JBSCattle</v>
      </c>
      <c r="J142" t="str">
        <f>INDEX('Company+Product scope'!D:D,MATCH(Table3[[#This Row],[Company+Product key]],'Company+Product scope'!C:C,0))</f>
        <v>Yes</v>
      </c>
    </row>
    <row r="143" spans="1:10">
      <c r="A143" t="s">
        <v>51</v>
      </c>
      <c r="B143" t="s">
        <v>59</v>
      </c>
      <c r="C143" t="s">
        <v>53</v>
      </c>
      <c r="D143" t="s">
        <v>54</v>
      </c>
      <c r="E143">
        <v>20</v>
      </c>
      <c r="F143" t="s">
        <v>97</v>
      </c>
      <c r="G143" t="s">
        <v>96</v>
      </c>
      <c r="H143" s="318">
        <v>924501823.1222223</v>
      </c>
      <c r="I143" t="str">
        <f>Table3[[#This Row],[Company ]]&amp;Table3[[#This Row],[Product]]</f>
        <v>MarfrigCattle</v>
      </c>
      <c r="J143" t="str">
        <f>INDEX('Company+Product scope'!D:D,MATCH(Table3[[#This Row],[Company+Product key]],'Company+Product scope'!C:C,0))</f>
        <v>Yes</v>
      </c>
    </row>
    <row r="144" spans="1:10">
      <c r="A144" t="s">
        <v>51</v>
      </c>
      <c r="B144" t="s">
        <v>59</v>
      </c>
      <c r="C144" t="s">
        <v>53</v>
      </c>
      <c r="D144" t="s">
        <v>57</v>
      </c>
      <c r="E144">
        <v>20</v>
      </c>
      <c r="F144" t="s">
        <v>97</v>
      </c>
      <c r="G144" t="s">
        <v>96</v>
      </c>
      <c r="H144" s="318">
        <v>1041669304.965185</v>
      </c>
      <c r="I144" t="str">
        <f>Table3[[#This Row],[Company ]]&amp;Table3[[#This Row],[Product]]</f>
        <v>MarfrigCattle</v>
      </c>
      <c r="J144" t="str">
        <f>INDEX('Company+Product scope'!D:D,MATCH(Table3[[#This Row],[Company+Product key]],'Company+Product scope'!C:C,0))</f>
        <v>Yes</v>
      </c>
    </row>
    <row r="145" spans="1:10">
      <c r="A145" t="s">
        <v>51</v>
      </c>
      <c r="B145" t="s">
        <v>60</v>
      </c>
      <c r="C145" t="s">
        <v>53</v>
      </c>
      <c r="D145" t="s">
        <v>57</v>
      </c>
      <c r="E145">
        <v>20</v>
      </c>
      <c r="F145" t="s">
        <v>97</v>
      </c>
      <c r="G145" t="s">
        <v>96</v>
      </c>
      <c r="H145" s="318">
        <v>2477406944.4444442</v>
      </c>
      <c r="I145" t="str">
        <f>Table3[[#This Row],[Company ]]&amp;Table3[[#This Row],[Product]]</f>
        <v>CargillCattle</v>
      </c>
      <c r="J145" t="str">
        <f>INDEX('Company+Product scope'!D:D,MATCH(Table3[[#This Row],[Company+Product key]],'Company+Product scope'!C:C,0))</f>
        <v>Yes</v>
      </c>
    </row>
    <row r="146" spans="1:10">
      <c r="A146" t="s">
        <v>51</v>
      </c>
      <c r="B146" t="s">
        <v>60</v>
      </c>
      <c r="C146" t="s">
        <v>53</v>
      </c>
      <c r="D146" t="s">
        <v>58</v>
      </c>
      <c r="E146">
        <v>20</v>
      </c>
      <c r="F146" t="s">
        <v>97</v>
      </c>
      <c r="G146" t="s">
        <v>96</v>
      </c>
      <c r="H146" s="318">
        <v>155187500</v>
      </c>
      <c r="I146" t="str">
        <f>Table3[[#This Row],[Company ]]&amp;Table3[[#This Row],[Product]]</f>
        <v>CargillCattle</v>
      </c>
      <c r="J146" t="str">
        <f>INDEX('Company+Product scope'!D:D,MATCH(Table3[[#This Row],[Company+Product key]],'Company+Product scope'!C:C,0))</f>
        <v>Yes</v>
      </c>
    </row>
    <row r="147" spans="1:10">
      <c r="A147" t="s">
        <v>51</v>
      </c>
      <c r="B147" t="s">
        <v>61</v>
      </c>
      <c r="C147" t="s">
        <v>53</v>
      </c>
      <c r="D147" t="s">
        <v>57</v>
      </c>
      <c r="E147">
        <v>20</v>
      </c>
      <c r="F147" t="s">
        <v>97</v>
      </c>
      <c r="G147" t="s">
        <v>96</v>
      </c>
      <c r="H147" s="318">
        <v>2092554415.4563491</v>
      </c>
      <c r="I147" t="str">
        <f>Table3[[#This Row],[Company ]]&amp;Table3[[#This Row],[Product]]</f>
        <v>TysonCattle</v>
      </c>
      <c r="J147" t="str">
        <f>INDEX('Company+Product scope'!D:D,MATCH(Table3[[#This Row],[Company+Product key]],'Company+Product scope'!C:C,0))</f>
        <v>Yes</v>
      </c>
    </row>
    <row r="148" spans="1:10">
      <c r="A148" t="s">
        <v>51</v>
      </c>
      <c r="B148" t="s">
        <v>61</v>
      </c>
      <c r="C148" t="s">
        <v>53</v>
      </c>
      <c r="D148" t="s">
        <v>58</v>
      </c>
      <c r="E148">
        <v>20</v>
      </c>
      <c r="F148" t="s">
        <v>97</v>
      </c>
      <c r="G148" t="s">
        <v>96</v>
      </c>
      <c r="H148" s="318">
        <v>94108655.95238094</v>
      </c>
      <c r="I148" t="str">
        <f>Table3[[#This Row],[Company ]]&amp;Table3[[#This Row],[Product]]</f>
        <v>TysonCattle</v>
      </c>
      <c r="J148" t="str">
        <f>INDEX('Company+Product scope'!D:D,MATCH(Table3[[#This Row],[Company+Product key]],'Company+Product scope'!C:C,0))</f>
        <v>Yes</v>
      </c>
    </row>
    <row r="149" spans="1:10">
      <c r="A149" t="s">
        <v>51</v>
      </c>
      <c r="B149" t="s">
        <v>62</v>
      </c>
      <c r="C149" t="s">
        <v>53</v>
      </c>
      <c r="D149" t="s">
        <v>54</v>
      </c>
      <c r="E149">
        <v>20</v>
      </c>
      <c r="F149" t="s">
        <v>97</v>
      </c>
      <c r="G149" t="s">
        <v>96</v>
      </c>
      <c r="H149" s="318">
        <v>943189595.83333325</v>
      </c>
      <c r="I149" t="str">
        <f>Table3[[#This Row],[Company ]]&amp;Table3[[#This Row],[Product]]</f>
        <v>MinervaCattle</v>
      </c>
      <c r="J149" t="str">
        <f>INDEX('Company+Product scope'!D:D,MATCH(Table3[[#This Row],[Company+Product key]],'Company+Product scope'!C:C,0))</f>
        <v>Yes</v>
      </c>
    </row>
    <row r="150" spans="1:10">
      <c r="A150" t="s">
        <v>51</v>
      </c>
      <c r="B150" t="s">
        <v>63</v>
      </c>
      <c r="C150" t="s">
        <v>53</v>
      </c>
      <c r="D150" t="s">
        <v>64</v>
      </c>
      <c r="E150">
        <v>20</v>
      </c>
      <c r="F150" t="s">
        <v>97</v>
      </c>
      <c r="G150" t="s">
        <v>96</v>
      </c>
      <c r="H150" s="318">
        <v>606720000.00000012</v>
      </c>
      <c r="I150" t="str">
        <f>Table3[[#This Row],[Company ]]&amp;Table3[[#This Row],[Product]]</f>
        <v>BigardCattle</v>
      </c>
      <c r="J150" t="str">
        <f>INDEX('Company+Product scope'!D:D,MATCH(Table3[[#This Row],[Company+Product key]],'Company+Product scope'!C:C,0))</f>
        <v>Yes</v>
      </c>
    </row>
    <row r="151" spans="1:10">
      <c r="A151" t="s">
        <v>51</v>
      </c>
      <c r="B151" t="s">
        <v>65</v>
      </c>
      <c r="C151" t="s">
        <v>53</v>
      </c>
      <c r="D151" t="s">
        <v>64</v>
      </c>
      <c r="E151">
        <v>20</v>
      </c>
      <c r="F151" t="s">
        <v>97</v>
      </c>
      <c r="G151" t="s">
        <v>96</v>
      </c>
      <c r="H151" s="318">
        <v>585668000</v>
      </c>
      <c r="I151" t="str">
        <f>Table3[[#This Row],[Company ]]&amp;Table3[[#This Row],[Product]]</f>
        <v>Gruppo CremoniniCattle</v>
      </c>
      <c r="J151" t="str">
        <f>INDEX('Company+Product scope'!D:D,MATCH(Table3[[#This Row],[Company+Product key]],'Company+Product scope'!C:C,0))</f>
        <v>Yes</v>
      </c>
    </row>
    <row r="152" spans="1:10">
      <c r="A152" t="s">
        <v>51</v>
      </c>
      <c r="B152" t="s">
        <v>66</v>
      </c>
      <c r="C152" t="s">
        <v>53</v>
      </c>
      <c r="D152" t="s">
        <v>64</v>
      </c>
      <c r="E152">
        <v>20</v>
      </c>
      <c r="F152" t="s">
        <v>97</v>
      </c>
      <c r="G152" t="s">
        <v>96</v>
      </c>
      <c r="H152" s="318">
        <v>240566625.07499999</v>
      </c>
      <c r="I152" t="str">
        <f>Table3[[#This Row],[Company ]]&amp;Table3[[#This Row],[Product]]</f>
        <v>Vion Food GroupCattle</v>
      </c>
      <c r="J152" t="str">
        <f>INDEX('Company+Product scope'!D:D,MATCH(Table3[[#This Row],[Company+Product key]],'Company+Product scope'!C:C,0))</f>
        <v>Yes</v>
      </c>
    </row>
    <row r="153" spans="1:10">
      <c r="A153" t="s">
        <v>51</v>
      </c>
      <c r="B153" t="s">
        <v>67</v>
      </c>
      <c r="C153" t="s">
        <v>53</v>
      </c>
      <c r="D153" t="s">
        <v>64</v>
      </c>
      <c r="E153">
        <v>20</v>
      </c>
      <c r="F153" t="s">
        <v>97</v>
      </c>
      <c r="G153" t="s">
        <v>96</v>
      </c>
      <c r="H153" s="318">
        <v>239401350</v>
      </c>
      <c r="I153" t="str">
        <f>Table3[[#This Row],[Company ]]&amp;Table3[[#This Row],[Product]]</f>
        <v>Danish CrownCattle</v>
      </c>
      <c r="J153" t="str">
        <f>INDEX('Company+Product scope'!D:D,MATCH(Table3[[#This Row],[Company+Product key]],'Company+Product scope'!C:C,0))</f>
        <v>Yes</v>
      </c>
    </row>
    <row r="154" spans="1:10">
      <c r="A154" t="s">
        <v>51</v>
      </c>
      <c r="B154" t="s">
        <v>68</v>
      </c>
      <c r="C154" t="s">
        <v>53</v>
      </c>
      <c r="D154" t="s">
        <v>58</v>
      </c>
      <c r="E154">
        <v>20</v>
      </c>
      <c r="F154" t="s">
        <v>97</v>
      </c>
      <c r="G154" t="s">
        <v>96</v>
      </c>
      <c r="H154" s="318">
        <v>155187500</v>
      </c>
      <c r="I154" t="str">
        <f>Table3[[#This Row],[Company ]]&amp;Table3[[#This Row],[Product]]</f>
        <v>Teys Cattle</v>
      </c>
      <c r="J154" t="str">
        <f>INDEX('Company+Product scope'!D:D,MATCH(Table3[[#This Row],[Company+Product key]],'Company+Product scope'!C:C,0))</f>
        <v>Yes</v>
      </c>
    </row>
    <row r="155" spans="1:10">
      <c r="A155" t="s">
        <v>51</v>
      </c>
      <c r="B155" t="s">
        <v>69</v>
      </c>
      <c r="C155" t="s">
        <v>53</v>
      </c>
      <c r="D155" t="s">
        <v>64</v>
      </c>
      <c r="E155">
        <v>20</v>
      </c>
      <c r="F155" t="s">
        <v>97</v>
      </c>
      <c r="G155" t="s">
        <v>96</v>
      </c>
      <c r="H155" s="318">
        <v>119637840</v>
      </c>
      <c r="I155" t="str">
        <f>Table3[[#This Row],[Company ]]&amp;Table3[[#This Row],[Product]]</f>
        <v>WestfleischCattle</v>
      </c>
      <c r="J155" t="str">
        <f>INDEX('Company+Product scope'!D:D,MATCH(Table3[[#This Row],[Company+Product key]],'Company+Product scope'!C:C,0))</f>
        <v>Yes</v>
      </c>
    </row>
    <row r="156" spans="1:10">
      <c r="A156" t="s">
        <v>51</v>
      </c>
      <c r="B156" t="s">
        <v>70</v>
      </c>
      <c r="C156" t="s">
        <v>53</v>
      </c>
      <c r="D156" t="s">
        <v>64</v>
      </c>
      <c r="E156">
        <v>20</v>
      </c>
      <c r="F156" t="s">
        <v>97</v>
      </c>
      <c r="G156" t="s">
        <v>96</v>
      </c>
      <c r="H156" s="318">
        <v>114359700</v>
      </c>
      <c r="I156" t="str">
        <f>Table3[[#This Row],[Company ]]&amp;Table3[[#This Row],[Product]]</f>
        <v>Tönnies GroupCattle</v>
      </c>
      <c r="J156" t="str">
        <f>INDEX('Company+Product scope'!D:D,MATCH(Table3[[#This Row],[Company+Product key]],'Company+Product scope'!C:C,0))</f>
        <v>Yes</v>
      </c>
    </row>
    <row r="157" spans="1:10">
      <c r="A157" t="s">
        <v>51</v>
      </c>
      <c r="B157" t="s">
        <v>52</v>
      </c>
      <c r="C157" t="s">
        <v>71</v>
      </c>
      <c r="D157" t="s">
        <v>57</v>
      </c>
      <c r="E157">
        <v>20</v>
      </c>
      <c r="F157" t="s">
        <v>97</v>
      </c>
      <c r="G157" t="s">
        <v>96</v>
      </c>
      <c r="H157" s="318">
        <v>3272726148.3323078</v>
      </c>
      <c r="I157" t="str">
        <f>Table3[[#This Row],[Company ]]&amp;Table3[[#This Row],[Product]]</f>
        <v>JBSChicken</v>
      </c>
      <c r="J157" t="str">
        <f>INDEX('Company+Product scope'!D:D,MATCH(Table3[[#This Row],[Company+Product key]],'Company+Product scope'!C:C,0))</f>
        <v>Yes</v>
      </c>
    </row>
    <row r="158" spans="1:10">
      <c r="A158" t="s">
        <v>51</v>
      </c>
      <c r="B158" t="s">
        <v>52</v>
      </c>
      <c r="C158" t="s">
        <v>71</v>
      </c>
      <c r="D158" t="s">
        <v>54</v>
      </c>
      <c r="E158">
        <v>20</v>
      </c>
      <c r="F158" t="s">
        <v>97</v>
      </c>
      <c r="G158" t="s">
        <v>96</v>
      </c>
      <c r="H158" s="318">
        <v>3069716158.0800004</v>
      </c>
      <c r="I158" t="str">
        <f>Table3[[#This Row],[Company ]]&amp;Table3[[#This Row],[Product]]</f>
        <v>JBSChicken</v>
      </c>
      <c r="J158" t="str">
        <f>INDEX('Company+Product scope'!D:D,MATCH(Table3[[#This Row],[Company+Product key]],'Company+Product scope'!C:C,0))</f>
        <v>Yes</v>
      </c>
    </row>
    <row r="159" spans="1:10">
      <c r="A159" t="s">
        <v>51</v>
      </c>
      <c r="B159" t="s">
        <v>52</v>
      </c>
      <c r="C159" t="s">
        <v>71</v>
      </c>
      <c r="D159" t="s">
        <v>64</v>
      </c>
      <c r="E159">
        <v>20</v>
      </c>
      <c r="F159" t="s">
        <v>97</v>
      </c>
      <c r="G159" t="s">
        <v>96</v>
      </c>
      <c r="H159" s="318">
        <v>615557004.76307702</v>
      </c>
      <c r="I159" t="str">
        <f>Table3[[#This Row],[Company ]]&amp;Table3[[#This Row],[Product]]</f>
        <v>JBSChicken</v>
      </c>
      <c r="J159" t="str">
        <f>INDEX('Company+Product scope'!D:D,MATCH(Table3[[#This Row],[Company+Product key]],'Company+Product scope'!C:C,0))</f>
        <v>Yes</v>
      </c>
    </row>
    <row r="160" spans="1:10">
      <c r="A160" t="s">
        <v>51</v>
      </c>
      <c r="B160" t="s">
        <v>61</v>
      </c>
      <c r="C160" t="s">
        <v>71</v>
      </c>
      <c r="D160" t="s">
        <v>57</v>
      </c>
      <c r="E160">
        <v>20</v>
      </c>
      <c r="F160" t="s">
        <v>97</v>
      </c>
      <c r="G160" t="s">
        <v>96</v>
      </c>
      <c r="H160" s="318">
        <v>3147090758.7096772</v>
      </c>
      <c r="I160" t="str">
        <f>Table3[[#This Row],[Company ]]&amp;Table3[[#This Row],[Product]]</f>
        <v>TysonChicken</v>
      </c>
      <c r="J160" t="str">
        <f>INDEX('Company+Product scope'!D:D,MATCH(Table3[[#This Row],[Company+Product key]],'Company+Product scope'!C:C,0))</f>
        <v>Yes</v>
      </c>
    </row>
    <row r="161" spans="1:10">
      <c r="A161" t="s">
        <v>51</v>
      </c>
      <c r="B161" t="s">
        <v>61</v>
      </c>
      <c r="C161" t="s">
        <v>71</v>
      </c>
      <c r="D161" t="s">
        <v>72</v>
      </c>
      <c r="E161">
        <v>20</v>
      </c>
      <c r="F161" t="s">
        <v>97</v>
      </c>
      <c r="G161" t="s">
        <v>96</v>
      </c>
      <c r="H161" s="318">
        <v>248664251.61290324</v>
      </c>
      <c r="I161" t="str">
        <f>Table3[[#This Row],[Company ]]&amp;Table3[[#This Row],[Product]]</f>
        <v>TysonChicken</v>
      </c>
      <c r="J161" t="str">
        <f>INDEX('Company+Product scope'!D:D,MATCH(Table3[[#This Row],[Company+Product key]],'Company+Product scope'!C:C,0))</f>
        <v>Yes</v>
      </c>
    </row>
    <row r="162" spans="1:10">
      <c r="A162" t="s">
        <v>51</v>
      </c>
      <c r="B162" t="s">
        <v>73</v>
      </c>
      <c r="C162" t="s">
        <v>71</v>
      </c>
      <c r="D162" t="s">
        <v>54</v>
      </c>
      <c r="E162">
        <v>20</v>
      </c>
      <c r="F162" t="s">
        <v>97</v>
      </c>
      <c r="G162" t="s">
        <v>96</v>
      </c>
      <c r="H162" s="318">
        <v>3504159676.1600008</v>
      </c>
      <c r="I162" t="str">
        <f>Table3[[#This Row],[Company ]]&amp;Table3[[#This Row],[Product]]</f>
        <v>BRFChicken</v>
      </c>
      <c r="J162" t="str">
        <f>INDEX('Company+Product scope'!D:D,MATCH(Table3[[#This Row],[Company+Product key]],'Company+Product scope'!C:C,0))</f>
        <v>Yes</v>
      </c>
    </row>
    <row r="163" spans="1:10">
      <c r="A163" t="s">
        <v>51</v>
      </c>
      <c r="B163" t="s">
        <v>74</v>
      </c>
      <c r="C163" t="s">
        <v>71</v>
      </c>
      <c r="D163" t="s">
        <v>72</v>
      </c>
      <c r="E163">
        <v>20</v>
      </c>
      <c r="F163" t="s">
        <v>97</v>
      </c>
      <c r="G163" t="s">
        <v>96</v>
      </c>
      <c r="H163" s="318">
        <v>1408598100</v>
      </c>
      <c r="I163" t="str">
        <f>Table3[[#This Row],[Company ]]&amp;Table3[[#This Row],[Product]]</f>
        <v>Wen's Food GroupChicken</v>
      </c>
      <c r="J163" t="str">
        <f>INDEX('Company+Product scope'!D:D,MATCH(Table3[[#This Row],[Company+Product key]],'Company+Product scope'!C:C,0))</f>
        <v>Yes</v>
      </c>
    </row>
    <row r="164" spans="1:10">
      <c r="A164" t="s">
        <v>51</v>
      </c>
      <c r="B164" t="s">
        <v>60</v>
      </c>
      <c r="C164" t="s">
        <v>71</v>
      </c>
      <c r="D164" t="s">
        <v>57</v>
      </c>
      <c r="E164">
        <v>20</v>
      </c>
      <c r="F164" t="s">
        <v>97</v>
      </c>
      <c r="G164" t="s">
        <v>96</v>
      </c>
      <c r="H164" s="318">
        <v>972435360</v>
      </c>
      <c r="I164" t="str">
        <f>Table3[[#This Row],[Company ]]&amp;Table3[[#This Row],[Product]]</f>
        <v>CargillChicken</v>
      </c>
      <c r="J164" t="str">
        <f>INDEX('Company+Product scope'!D:D,MATCH(Table3[[#This Row],[Company+Product key]],'Company+Product scope'!C:C,0))</f>
        <v>Yes</v>
      </c>
    </row>
    <row r="165" spans="1:10">
      <c r="A165" t="s">
        <v>51</v>
      </c>
      <c r="B165" t="s">
        <v>60</v>
      </c>
      <c r="C165" t="s">
        <v>71</v>
      </c>
      <c r="D165" t="s">
        <v>54</v>
      </c>
      <c r="E165">
        <v>20</v>
      </c>
      <c r="F165" t="s">
        <v>97</v>
      </c>
      <c r="G165" t="s">
        <v>96</v>
      </c>
      <c r="H165" s="318">
        <v>584698400</v>
      </c>
      <c r="I165" t="str">
        <f>Table3[[#This Row],[Company ]]&amp;Table3[[#This Row],[Product]]</f>
        <v>CargillChicken</v>
      </c>
      <c r="J165" t="str">
        <f>INDEX('Company+Product scope'!D:D,MATCH(Table3[[#This Row],[Company+Product key]],'Company+Product scope'!C:C,0))</f>
        <v>Yes</v>
      </c>
    </row>
    <row r="166" spans="1:10">
      <c r="A166" t="s">
        <v>51</v>
      </c>
      <c r="B166" t="s">
        <v>60</v>
      </c>
      <c r="C166" t="s">
        <v>71</v>
      </c>
      <c r="D166" t="s">
        <v>72</v>
      </c>
      <c r="E166">
        <v>20</v>
      </c>
      <c r="F166" t="s">
        <v>97</v>
      </c>
      <c r="G166" t="s">
        <v>96</v>
      </c>
      <c r="H166" s="318">
        <v>214326000</v>
      </c>
      <c r="I166" t="str">
        <f>Table3[[#This Row],[Company ]]&amp;Table3[[#This Row],[Product]]</f>
        <v>CargillChicken</v>
      </c>
      <c r="J166" t="str">
        <f>INDEX('Company+Product scope'!D:D,MATCH(Table3[[#This Row],[Company+Product key]],'Company+Product scope'!C:C,0))</f>
        <v>Yes</v>
      </c>
    </row>
    <row r="167" spans="1:10">
      <c r="A167" t="s">
        <v>51</v>
      </c>
      <c r="B167" t="s">
        <v>60</v>
      </c>
      <c r="C167" t="s">
        <v>71</v>
      </c>
      <c r="D167" t="s">
        <v>64</v>
      </c>
      <c r="E167">
        <v>20</v>
      </c>
      <c r="F167" t="s">
        <v>97</v>
      </c>
      <c r="G167" t="s">
        <v>96</v>
      </c>
      <c r="H167" s="318">
        <v>224798400</v>
      </c>
      <c r="I167" t="str">
        <f>Table3[[#This Row],[Company ]]&amp;Table3[[#This Row],[Product]]</f>
        <v>CargillChicken</v>
      </c>
      <c r="J167" t="str">
        <f>INDEX('Company+Product scope'!D:D,MATCH(Table3[[#This Row],[Company+Product key]],'Company+Product scope'!C:C,0))</f>
        <v>Yes</v>
      </c>
    </row>
    <row r="168" spans="1:10">
      <c r="A168" t="s">
        <v>51</v>
      </c>
      <c r="B168" t="s">
        <v>75</v>
      </c>
      <c r="C168" t="s">
        <v>71</v>
      </c>
      <c r="D168" t="s">
        <v>72</v>
      </c>
      <c r="E168">
        <v>20</v>
      </c>
      <c r="F168" t="s">
        <v>97</v>
      </c>
      <c r="G168" t="s">
        <v>96</v>
      </c>
      <c r="H168" s="318">
        <v>1168076700</v>
      </c>
      <c r="I168" t="str">
        <f>Table3[[#This Row],[Company ]]&amp;Table3[[#This Row],[Product]]</f>
        <v>JapfaChicken</v>
      </c>
      <c r="J168" t="str">
        <f>INDEX('Company+Product scope'!D:D,MATCH(Table3[[#This Row],[Company+Product key]],'Company+Product scope'!C:C,0))</f>
        <v>Yes</v>
      </c>
    </row>
    <row r="169" spans="1:10">
      <c r="A169" t="s">
        <v>51</v>
      </c>
      <c r="B169" t="s">
        <v>76</v>
      </c>
      <c r="C169" t="s">
        <v>71</v>
      </c>
      <c r="D169" t="s">
        <v>72</v>
      </c>
      <c r="E169">
        <v>20</v>
      </c>
      <c r="F169" t="s">
        <v>97</v>
      </c>
      <c r="G169" t="s">
        <v>96</v>
      </c>
      <c r="H169" s="318">
        <v>964467000</v>
      </c>
      <c r="I169" t="str">
        <f>Table3[[#This Row],[Company ]]&amp;Table3[[#This Row],[Product]]</f>
        <v>Wellhope AgritechChicken</v>
      </c>
      <c r="J169" t="str">
        <f>INDEX('Company+Product scope'!D:D,MATCH(Table3[[#This Row],[Company+Product key]],'Company+Product scope'!C:C,0))</f>
        <v>Yes</v>
      </c>
    </row>
    <row r="170" spans="1:10">
      <c r="A170" t="s">
        <v>51</v>
      </c>
      <c r="B170" t="s">
        <v>77</v>
      </c>
      <c r="C170" t="s">
        <v>71</v>
      </c>
      <c r="D170" t="s">
        <v>72</v>
      </c>
      <c r="E170">
        <v>20</v>
      </c>
      <c r="F170" t="s">
        <v>97</v>
      </c>
      <c r="G170" t="s">
        <v>96</v>
      </c>
      <c r="H170" s="318">
        <v>815629500</v>
      </c>
      <c r="I170" t="str">
        <f>Table3[[#This Row],[Company ]]&amp;Table3[[#This Row],[Product]]</f>
        <v>Charoen PokphandChicken</v>
      </c>
      <c r="J170" t="str">
        <f>INDEX('Company+Product scope'!D:D,MATCH(Table3[[#This Row],[Company+Product key]],'Company+Product scope'!C:C,0))</f>
        <v>Yes</v>
      </c>
    </row>
    <row r="171" spans="1:10">
      <c r="A171" t="s">
        <v>51</v>
      </c>
      <c r="B171" t="s">
        <v>77</v>
      </c>
      <c r="C171" t="s">
        <v>71</v>
      </c>
      <c r="D171" t="s">
        <v>78</v>
      </c>
      <c r="E171">
        <v>20</v>
      </c>
      <c r="F171" t="s">
        <v>97</v>
      </c>
      <c r="G171" t="s">
        <v>96</v>
      </c>
      <c r="H171" s="318">
        <v>101710000</v>
      </c>
      <c r="I171" t="str">
        <f>Table3[[#This Row],[Company ]]&amp;Table3[[#This Row],[Product]]</f>
        <v>Charoen PokphandChicken</v>
      </c>
      <c r="J171" t="str">
        <f>INDEX('Company+Product scope'!D:D,MATCH(Table3[[#This Row],[Company+Product key]],'Company+Product scope'!C:C,0))</f>
        <v>Yes</v>
      </c>
    </row>
    <row r="172" spans="1:10">
      <c r="A172" t="s">
        <v>51</v>
      </c>
      <c r="B172" t="s">
        <v>79</v>
      </c>
      <c r="C172" t="s">
        <v>71</v>
      </c>
      <c r="D172" t="s">
        <v>72</v>
      </c>
      <c r="E172">
        <v>20</v>
      </c>
      <c r="F172" t="s">
        <v>97</v>
      </c>
      <c r="G172" t="s">
        <v>96</v>
      </c>
      <c r="H172" s="318">
        <v>809676000</v>
      </c>
      <c r="I172" t="str">
        <f>Table3[[#This Row],[Company ]]&amp;Table3[[#This Row],[Product]]</f>
        <v>Fuijan Sunner DevelopmentChicken</v>
      </c>
      <c r="J172" t="str">
        <f>INDEX('Company+Product scope'!D:D,MATCH(Table3[[#This Row],[Company+Product key]],'Company+Product scope'!C:C,0))</f>
        <v>Yes</v>
      </c>
    </row>
    <row r="173" spans="1:10">
      <c r="A173" t="s">
        <v>51</v>
      </c>
      <c r="B173" t="s">
        <v>80</v>
      </c>
      <c r="C173" t="s">
        <v>71</v>
      </c>
      <c r="D173" t="s">
        <v>57</v>
      </c>
      <c r="E173">
        <v>20</v>
      </c>
      <c r="F173" t="s">
        <v>97</v>
      </c>
      <c r="G173" t="s">
        <v>96</v>
      </c>
      <c r="H173" s="318">
        <v>1216452000</v>
      </c>
      <c r="I173" t="str">
        <f>Table3[[#This Row],[Company ]]&amp;Table3[[#This Row],[Product]]</f>
        <v>Koch FoodsChicken</v>
      </c>
      <c r="J173" t="str">
        <f>INDEX('Company+Product scope'!D:D,MATCH(Table3[[#This Row],[Company+Product key]],'Company+Product scope'!C:C,0))</f>
        <v>Yes</v>
      </c>
    </row>
    <row r="174" spans="1:10">
      <c r="A174" t="s">
        <v>51</v>
      </c>
      <c r="B174" t="s">
        <v>81</v>
      </c>
      <c r="C174" t="s">
        <v>71</v>
      </c>
      <c r="D174" t="s">
        <v>82</v>
      </c>
      <c r="E174">
        <v>20</v>
      </c>
      <c r="F174" t="s">
        <v>97</v>
      </c>
      <c r="G174" t="s">
        <v>96</v>
      </c>
      <c r="H174" s="318">
        <v>829670380</v>
      </c>
      <c r="I174" t="str">
        <f>Table3[[#This Row],[Company ]]&amp;Table3[[#This Row],[Product]]</f>
        <v>Arab Company for Livestock Development (ACOLID)Chicken</v>
      </c>
      <c r="J174" t="str">
        <f>INDEX('Company+Product scope'!D:D,MATCH(Table3[[#This Row],[Company+Product key]],'Company+Product scope'!C:C,0))</f>
        <v>Yes</v>
      </c>
    </row>
    <row r="175" spans="1:10">
      <c r="A175" t="s">
        <v>51</v>
      </c>
      <c r="B175" t="s">
        <v>83</v>
      </c>
      <c r="C175" t="s">
        <v>71</v>
      </c>
      <c r="D175" t="s">
        <v>72</v>
      </c>
      <c r="E175">
        <v>20</v>
      </c>
      <c r="F175" t="s">
        <v>97</v>
      </c>
      <c r="G175" t="s">
        <v>96</v>
      </c>
      <c r="H175" s="318">
        <v>783218646</v>
      </c>
      <c r="I175" t="str">
        <f>Table3[[#This Row],[Company ]]&amp;Table3[[#This Row],[Product]]</f>
        <v>New Hope GroupChicken</v>
      </c>
      <c r="J175" t="str">
        <f>INDEX('Company+Product scope'!D:D,MATCH(Table3[[#This Row],[Company+Product key]],'Company+Product scope'!C:C,0))</f>
        <v>Yes</v>
      </c>
    </row>
    <row r="176" spans="1:10">
      <c r="A176" t="s">
        <v>51</v>
      </c>
      <c r="B176" t="s">
        <v>84</v>
      </c>
      <c r="C176" t="s">
        <v>71</v>
      </c>
      <c r="D176" t="s">
        <v>54</v>
      </c>
      <c r="E176">
        <v>20</v>
      </c>
      <c r="F176" t="s">
        <v>97</v>
      </c>
      <c r="G176" t="s">
        <v>96</v>
      </c>
      <c r="H176" s="318">
        <v>1097668000</v>
      </c>
      <c r="I176" t="str">
        <f>Table3[[#This Row],[Company ]]&amp;Table3[[#This Row],[Product]]</f>
        <v>Industrias BachocoChicken</v>
      </c>
      <c r="J176" t="str">
        <f>INDEX('Company+Product scope'!D:D,MATCH(Table3[[#This Row],[Company+Product key]],'Company+Product scope'!C:C,0))</f>
        <v>Yes</v>
      </c>
    </row>
    <row r="177" spans="1:10">
      <c r="A177" t="s">
        <v>51</v>
      </c>
      <c r="B177" t="s">
        <v>84</v>
      </c>
      <c r="C177" t="s">
        <v>71</v>
      </c>
      <c r="D177" t="s">
        <v>57</v>
      </c>
      <c r="E177">
        <v>20</v>
      </c>
      <c r="F177" t="s">
        <v>97</v>
      </c>
      <c r="G177" t="s">
        <v>96</v>
      </c>
      <c r="H177" s="318">
        <v>245106000</v>
      </c>
      <c r="I177" t="str">
        <f>Table3[[#This Row],[Company ]]&amp;Table3[[#This Row],[Product]]</f>
        <v>Industrias BachocoChicken</v>
      </c>
      <c r="J177" t="str">
        <f>INDEX('Company+Product scope'!D:D,MATCH(Table3[[#This Row],[Company+Product key]],'Company+Product scope'!C:C,0))</f>
        <v>Yes</v>
      </c>
    </row>
    <row r="178" spans="1:10">
      <c r="A178" t="s">
        <v>51</v>
      </c>
      <c r="B178" t="s">
        <v>85</v>
      </c>
      <c r="C178" t="s">
        <v>71</v>
      </c>
      <c r="D178" t="s">
        <v>57</v>
      </c>
      <c r="E178">
        <v>20</v>
      </c>
      <c r="F178" t="s">
        <v>97</v>
      </c>
      <c r="G178" t="s">
        <v>96</v>
      </c>
      <c r="H178" s="318">
        <v>1116594000</v>
      </c>
      <c r="I178" t="str">
        <f>Table3[[#This Row],[Company ]]&amp;Table3[[#This Row],[Product]]</f>
        <v>Perdue FarmsChicken</v>
      </c>
      <c r="J178" t="str">
        <f>INDEX('Company+Product scope'!D:D,MATCH(Table3[[#This Row],[Company+Product key]],'Company+Product scope'!C:C,0))</f>
        <v>Yes</v>
      </c>
    </row>
    <row r="179" spans="1:10">
      <c r="A179" t="s">
        <v>51</v>
      </c>
      <c r="B179" t="s">
        <v>86</v>
      </c>
      <c r="C179" t="s">
        <v>71</v>
      </c>
      <c r="D179" t="s">
        <v>57</v>
      </c>
      <c r="E179">
        <v>20</v>
      </c>
      <c r="F179" t="s">
        <v>97</v>
      </c>
      <c r="G179" t="s">
        <v>96</v>
      </c>
      <c r="H179" s="318">
        <v>972435360</v>
      </c>
      <c r="I179" t="str">
        <f>Table3[[#This Row],[Company ]]&amp;Table3[[#This Row],[Product]]</f>
        <v>Continental Grain CompanyChicken</v>
      </c>
      <c r="J179" t="str">
        <f>INDEX('Company+Product scope'!D:D,MATCH(Table3[[#This Row],[Company+Product key]],'Company+Product scope'!C:C,0))</f>
        <v>Yes</v>
      </c>
    </row>
    <row r="180" spans="1:10">
      <c r="A180" t="s">
        <v>51</v>
      </c>
      <c r="B180" t="s">
        <v>87</v>
      </c>
      <c r="C180" t="s">
        <v>71</v>
      </c>
      <c r="D180" t="s">
        <v>72</v>
      </c>
      <c r="E180">
        <v>20</v>
      </c>
      <c r="F180" t="s">
        <v>97</v>
      </c>
      <c r="G180" t="s">
        <v>96</v>
      </c>
      <c r="H180" s="318">
        <v>249253200</v>
      </c>
      <c r="I180" t="str">
        <f>Table3[[#This Row],[Company ]]&amp;Table3[[#This Row],[Product]]</f>
        <v>WH GroupChicken</v>
      </c>
      <c r="J180" t="str">
        <f>INDEX('Company+Product scope'!D:D,MATCH(Table3[[#This Row],[Company+Product key]],'Company+Product scope'!C:C,0))</f>
        <v>Yes</v>
      </c>
    </row>
    <row r="181" spans="1:10">
      <c r="A181" t="s">
        <v>51</v>
      </c>
      <c r="B181" t="s">
        <v>87</v>
      </c>
      <c r="C181" t="s">
        <v>71</v>
      </c>
      <c r="D181" t="s">
        <v>88</v>
      </c>
      <c r="E181">
        <v>20</v>
      </c>
      <c r="F181" t="s">
        <v>97</v>
      </c>
      <c r="G181" t="s">
        <v>96</v>
      </c>
      <c r="H181" s="318">
        <v>160454000</v>
      </c>
      <c r="I181" t="str">
        <f>Table3[[#This Row],[Company ]]&amp;Table3[[#This Row],[Product]]</f>
        <v>WH GroupChicken</v>
      </c>
      <c r="J181" t="str">
        <f>INDEX('Company+Product scope'!D:D,MATCH(Table3[[#This Row],[Company+Product key]],'Company+Product scope'!C:C,0))</f>
        <v>Yes</v>
      </c>
    </row>
    <row r="182" spans="1:10">
      <c r="A182" t="s">
        <v>51</v>
      </c>
      <c r="B182" t="s">
        <v>89</v>
      </c>
      <c r="C182" t="s">
        <v>71</v>
      </c>
      <c r="D182" t="s">
        <v>54</v>
      </c>
      <c r="E182">
        <v>20</v>
      </c>
      <c r="F182" t="s">
        <v>97</v>
      </c>
      <c r="G182" t="s">
        <v>96</v>
      </c>
      <c r="H182" s="318">
        <v>697290880.00000012</v>
      </c>
      <c r="I182" t="str">
        <f>Table3[[#This Row],[Company ]]&amp;Table3[[#This Row],[Product]]</f>
        <v>Aurora AlimentosChicken</v>
      </c>
      <c r="J182" t="str">
        <f>INDEX('Company+Product scope'!D:D,MATCH(Table3[[#This Row],[Company+Product key]],'Company+Product scope'!C:C,0))</f>
        <v>Yes</v>
      </c>
    </row>
    <row r="183" spans="1:10">
      <c r="A183" t="s">
        <v>51</v>
      </c>
      <c r="B183" t="s">
        <v>87</v>
      </c>
      <c r="C183" t="s">
        <v>90</v>
      </c>
      <c r="D183" t="s">
        <v>57</v>
      </c>
      <c r="E183">
        <v>20</v>
      </c>
      <c r="F183" t="s">
        <v>97</v>
      </c>
      <c r="G183" t="s">
        <v>96</v>
      </c>
      <c r="H183" s="318">
        <v>2564254728.805479</v>
      </c>
      <c r="I183" t="str">
        <f>Table3[[#This Row],[Company ]]&amp;Table3[[#This Row],[Product]]</f>
        <v>WH GroupPigs</v>
      </c>
      <c r="J183" t="str">
        <f>INDEX('Company+Product scope'!D:D,MATCH(Table3[[#This Row],[Company+Product key]],'Company+Product scope'!C:C,0))</f>
        <v>Yes</v>
      </c>
    </row>
    <row r="184" spans="1:10">
      <c r="A184" t="s">
        <v>51</v>
      </c>
      <c r="B184" t="s">
        <v>87</v>
      </c>
      <c r="C184" t="s">
        <v>90</v>
      </c>
      <c r="D184" t="s">
        <v>72</v>
      </c>
      <c r="E184">
        <v>20</v>
      </c>
      <c r="F184" t="s">
        <v>97</v>
      </c>
      <c r="G184" t="s">
        <v>96</v>
      </c>
      <c r="H184" s="318">
        <v>1116830332.7478766</v>
      </c>
      <c r="I184" t="str">
        <f>Table3[[#This Row],[Company ]]&amp;Table3[[#This Row],[Product]]</f>
        <v>WH GroupPigs</v>
      </c>
      <c r="J184" t="str">
        <f>INDEX('Company+Product scope'!D:D,MATCH(Table3[[#This Row],[Company+Product key]],'Company+Product scope'!C:C,0))</f>
        <v>Yes</v>
      </c>
    </row>
    <row r="185" spans="1:10">
      <c r="A185" t="s">
        <v>51</v>
      </c>
      <c r="B185" t="s">
        <v>87</v>
      </c>
      <c r="C185" t="s">
        <v>90</v>
      </c>
      <c r="D185" t="s">
        <v>88</v>
      </c>
      <c r="E185">
        <v>20</v>
      </c>
      <c r="F185" t="s">
        <v>97</v>
      </c>
      <c r="G185" t="s">
        <v>96</v>
      </c>
      <c r="H185" s="318">
        <v>544669708.4233247</v>
      </c>
      <c r="I185" t="str">
        <f>Table3[[#This Row],[Company ]]&amp;Table3[[#This Row],[Product]]</f>
        <v>WH GroupPigs</v>
      </c>
      <c r="J185" t="str">
        <f>INDEX('Company+Product scope'!D:D,MATCH(Table3[[#This Row],[Company+Product key]],'Company+Product scope'!C:C,0))</f>
        <v>Yes</v>
      </c>
    </row>
    <row r="186" spans="1:10">
      <c r="A186" t="s">
        <v>51</v>
      </c>
      <c r="B186" t="s">
        <v>52</v>
      </c>
      <c r="C186" t="s">
        <v>90</v>
      </c>
      <c r="D186" t="s">
        <v>57</v>
      </c>
      <c r="E186">
        <v>20</v>
      </c>
      <c r="F186" t="s">
        <v>97</v>
      </c>
      <c r="G186" t="s">
        <v>96</v>
      </c>
      <c r="H186" s="318">
        <v>2315518560</v>
      </c>
      <c r="I186" t="str">
        <f>Table3[[#This Row],[Company ]]&amp;Table3[[#This Row],[Product]]</f>
        <v>JBSPigs</v>
      </c>
      <c r="J186" t="str">
        <f>INDEX('Company+Product scope'!D:D,MATCH(Table3[[#This Row],[Company+Product key]],'Company+Product scope'!C:C,0))</f>
        <v>Yes</v>
      </c>
    </row>
    <row r="187" spans="1:10">
      <c r="A187" t="s">
        <v>51</v>
      </c>
      <c r="B187" t="s">
        <v>52</v>
      </c>
      <c r="C187" t="s">
        <v>90</v>
      </c>
      <c r="D187" t="s">
        <v>54</v>
      </c>
      <c r="E187">
        <v>20</v>
      </c>
      <c r="F187" t="s">
        <v>97</v>
      </c>
      <c r="G187" t="s">
        <v>96</v>
      </c>
      <c r="H187" s="318">
        <v>760170240</v>
      </c>
      <c r="I187" t="str">
        <f>Table3[[#This Row],[Company ]]&amp;Table3[[#This Row],[Product]]</f>
        <v>JBSPigs</v>
      </c>
      <c r="J187" t="str">
        <f>INDEX('Company+Product scope'!D:D,MATCH(Table3[[#This Row],[Company+Product key]],'Company+Product scope'!C:C,0))</f>
        <v>Yes</v>
      </c>
    </row>
    <row r="188" spans="1:10">
      <c r="A188" t="s">
        <v>51</v>
      </c>
      <c r="B188" t="s">
        <v>52</v>
      </c>
      <c r="C188" t="s">
        <v>90</v>
      </c>
      <c r="D188" t="s">
        <v>58</v>
      </c>
      <c r="E188">
        <v>20</v>
      </c>
      <c r="F188" t="s">
        <v>97</v>
      </c>
      <c r="G188" t="s">
        <v>96</v>
      </c>
      <c r="H188" s="318">
        <v>169207459.19999999</v>
      </c>
      <c r="I188" t="str">
        <f>Table3[[#This Row],[Company ]]&amp;Table3[[#This Row],[Product]]</f>
        <v>JBSPigs</v>
      </c>
      <c r="J188" t="str">
        <f>INDEX('Company+Product scope'!D:D,MATCH(Table3[[#This Row],[Company+Product key]],'Company+Product scope'!C:C,0))</f>
        <v>Yes</v>
      </c>
    </row>
    <row r="189" spans="1:10">
      <c r="A189" t="s">
        <v>51</v>
      </c>
      <c r="B189" t="s">
        <v>52</v>
      </c>
      <c r="C189" t="s">
        <v>90</v>
      </c>
      <c r="D189" t="s">
        <v>64</v>
      </c>
      <c r="E189">
        <v>20</v>
      </c>
      <c r="F189" t="s">
        <v>97</v>
      </c>
      <c r="G189" t="s">
        <v>96</v>
      </c>
      <c r="H189" s="318">
        <v>177136680.59999999</v>
      </c>
      <c r="I189" t="str">
        <f>Table3[[#This Row],[Company ]]&amp;Table3[[#This Row],[Product]]</f>
        <v>JBSPigs</v>
      </c>
      <c r="J189" t="str">
        <f>INDEX('Company+Product scope'!D:D,MATCH(Table3[[#This Row],[Company+Product key]],'Company+Product scope'!C:C,0))</f>
        <v>Yes</v>
      </c>
    </row>
    <row r="190" spans="1:10">
      <c r="A190" t="s">
        <v>51</v>
      </c>
      <c r="B190" t="s">
        <v>61</v>
      </c>
      <c r="C190" t="s">
        <v>90</v>
      </c>
      <c r="D190" t="s">
        <v>57</v>
      </c>
      <c r="E190">
        <v>20</v>
      </c>
      <c r="F190" t="s">
        <v>97</v>
      </c>
      <c r="G190" t="s">
        <v>96</v>
      </c>
      <c r="H190" s="318">
        <v>1774445400</v>
      </c>
      <c r="I190" t="str">
        <f>Table3[[#This Row],[Company ]]&amp;Table3[[#This Row],[Product]]</f>
        <v>TysonPigs</v>
      </c>
      <c r="J190" t="str">
        <f>INDEX('Company+Product scope'!D:D,MATCH(Table3[[#This Row],[Company+Product key]],'Company+Product scope'!C:C,0))</f>
        <v>Yes</v>
      </c>
    </row>
    <row r="191" spans="1:10">
      <c r="A191" t="s">
        <v>51</v>
      </c>
      <c r="B191" t="s">
        <v>70</v>
      </c>
      <c r="C191" t="s">
        <v>90</v>
      </c>
      <c r="D191" t="s">
        <v>64</v>
      </c>
      <c r="E191">
        <v>20</v>
      </c>
      <c r="F191" t="s">
        <v>97</v>
      </c>
      <c r="G191" t="s">
        <v>96</v>
      </c>
      <c r="H191" s="318">
        <v>1547730000</v>
      </c>
      <c r="I191" t="str">
        <f>Table3[[#This Row],[Company ]]&amp;Table3[[#This Row],[Product]]</f>
        <v>Tönnies GroupPigs</v>
      </c>
      <c r="J191" t="str">
        <f>INDEX('Company+Product scope'!D:D,MATCH(Table3[[#This Row],[Company+Product key]],'Company+Product scope'!C:C,0))</f>
        <v>Yes</v>
      </c>
    </row>
    <row r="192" spans="1:10">
      <c r="A192" t="s">
        <v>51</v>
      </c>
      <c r="B192" t="s">
        <v>67</v>
      </c>
      <c r="C192" t="s">
        <v>90</v>
      </c>
      <c r="D192" t="s">
        <v>64</v>
      </c>
      <c r="E192">
        <v>20</v>
      </c>
      <c r="F192" t="s">
        <v>97</v>
      </c>
      <c r="G192" t="s">
        <v>96</v>
      </c>
      <c r="H192" s="318">
        <v>1270795080</v>
      </c>
      <c r="I192" t="str">
        <f>Table3[[#This Row],[Company ]]&amp;Table3[[#This Row],[Product]]</f>
        <v>Danish CrownPigs</v>
      </c>
      <c r="J192" t="str">
        <f>INDEX('Company+Product scope'!D:D,MATCH(Table3[[#This Row],[Company+Product key]],'Company+Product scope'!C:C,0))</f>
        <v>Yes</v>
      </c>
    </row>
    <row r="193" spans="1:10">
      <c r="A193" t="s">
        <v>51</v>
      </c>
      <c r="B193" t="s">
        <v>67</v>
      </c>
      <c r="C193" t="s">
        <v>90</v>
      </c>
      <c r="D193" t="s">
        <v>88</v>
      </c>
      <c r="E193">
        <v>20</v>
      </c>
      <c r="F193" t="s">
        <v>97</v>
      </c>
      <c r="G193" t="s">
        <v>96</v>
      </c>
      <c r="H193" s="318">
        <v>110503920</v>
      </c>
      <c r="I193" t="str">
        <f>Table3[[#This Row],[Company ]]&amp;Table3[[#This Row],[Product]]</f>
        <v>Danish CrownPigs</v>
      </c>
      <c r="J193" t="str">
        <f>INDEX('Company+Product scope'!D:D,MATCH(Table3[[#This Row],[Company+Product key]],'Company+Product scope'!C:C,0))</f>
        <v>Yes</v>
      </c>
    </row>
    <row r="194" spans="1:10">
      <c r="A194" t="s">
        <v>51</v>
      </c>
      <c r="B194" t="s">
        <v>66</v>
      </c>
      <c r="C194" t="s">
        <v>90</v>
      </c>
      <c r="D194" t="s">
        <v>64</v>
      </c>
      <c r="E194">
        <v>20</v>
      </c>
      <c r="F194" t="s">
        <v>97</v>
      </c>
      <c r="G194" t="s">
        <v>96</v>
      </c>
      <c r="H194" s="318">
        <v>1047011157</v>
      </c>
      <c r="I194" t="str">
        <f>Table3[[#This Row],[Company ]]&amp;Table3[[#This Row],[Product]]</f>
        <v>Vion Food GroupPigs</v>
      </c>
      <c r="J194" t="str">
        <f>INDEX('Company+Product scope'!D:D,MATCH(Table3[[#This Row],[Company+Product key]],'Company+Product scope'!C:C,0))</f>
        <v>Yes</v>
      </c>
    </row>
    <row r="195" spans="1:10">
      <c r="A195" t="s">
        <v>51</v>
      </c>
      <c r="B195" t="s">
        <v>91</v>
      </c>
      <c r="C195" t="s">
        <v>90</v>
      </c>
      <c r="D195" t="s">
        <v>72</v>
      </c>
      <c r="E195">
        <v>20</v>
      </c>
      <c r="F195" t="s">
        <v>97</v>
      </c>
      <c r="G195" t="s">
        <v>96</v>
      </c>
      <c r="H195" s="318">
        <v>1123785000</v>
      </c>
      <c r="I195" t="str">
        <f>Table3[[#This Row],[Company ]]&amp;Table3[[#This Row],[Product]]</f>
        <v>Muyuan FoodstuffPigs</v>
      </c>
      <c r="J195" t="str">
        <f>INDEX('Company+Product scope'!D:D,MATCH(Table3[[#This Row],[Company+Product key]],'Company+Product scope'!C:C,0))</f>
        <v>Yes</v>
      </c>
    </row>
    <row r="196" spans="1:10">
      <c r="A196" t="s">
        <v>51</v>
      </c>
      <c r="B196" t="s">
        <v>73</v>
      </c>
      <c r="C196" t="s">
        <v>90</v>
      </c>
      <c r="D196" t="s">
        <v>54</v>
      </c>
      <c r="E196">
        <v>20</v>
      </c>
      <c r="F196" t="s">
        <v>97</v>
      </c>
      <c r="G196" t="s">
        <v>96</v>
      </c>
      <c r="H196" s="318">
        <v>831411360</v>
      </c>
      <c r="I196" t="str">
        <f>Table3[[#This Row],[Company ]]&amp;Table3[[#This Row],[Product]]</f>
        <v>BRFPigs</v>
      </c>
      <c r="J196" t="str">
        <f>INDEX('Company+Product scope'!D:D,MATCH(Table3[[#This Row],[Company+Product key]],'Company+Product scope'!C:C,0))</f>
        <v>Yes</v>
      </c>
    </row>
    <row r="197" spans="1:10">
      <c r="A197" t="s">
        <v>51</v>
      </c>
      <c r="B197" t="s">
        <v>92</v>
      </c>
      <c r="C197" t="s">
        <v>90</v>
      </c>
      <c r="D197" t="s">
        <v>64</v>
      </c>
      <c r="E197">
        <v>20</v>
      </c>
      <c r="F197" t="s">
        <v>97</v>
      </c>
      <c r="G197" t="s">
        <v>96</v>
      </c>
      <c r="H197" s="318">
        <v>740000000</v>
      </c>
      <c r="I197" t="str">
        <f>Table3[[#This Row],[Company ]]&amp;Table3[[#This Row],[Product]]</f>
        <v>Grupo VallPigs</v>
      </c>
      <c r="J197" t="str">
        <f>INDEX('Company+Product scope'!D:D,MATCH(Table3[[#This Row],[Company+Product key]],'Company+Product scope'!C:C,0))</f>
        <v>Yes</v>
      </c>
    </row>
    <row r="198" spans="1:10">
      <c r="A198" t="s">
        <v>51</v>
      </c>
      <c r="B198" t="s">
        <v>93</v>
      </c>
      <c r="C198" t="s">
        <v>90</v>
      </c>
      <c r="D198" t="s">
        <v>72</v>
      </c>
      <c r="E198">
        <v>20</v>
      </c>
      <c r="F198" t="s">
        <v>97</v>
      </c>
      <c r="G198" t="s">
        <v>96</v>
      </c>
      <c r="H198" s="318">
        <v>716137500</v>
      </c>
      <c r="I198" t="str">
        <f>Table3[[#This Row],[Company ]]&amp;Table3[[#This Row],[Product]]</f>
        <v>Zhengbang GroupPigs</v>
      </c>
      <c r="J198" t="str">
        <f>INDEX('Company+Product scope'!D:D,MATCH(Table3[[#This Row],[Company+Product key]],'Company+Product scope'!C:C,0))</f>
        <v>Yes</v>
      </c>
    </row>
    <row r="199" spans="1:10">
      <c r="A199" t="s">
        <v>51</v>
      </c>
      <c r="B199" t="s">
        <v>63</v>
      </c>
      <c r="C199" t="s">
        <v>90</v>
      </c>
      <c r="D199" t="s">
        <v>64</v>
      </c>
      <c r="E199">
        <v>20</v>
      </c>
      <c r="F199" t="s">
        <v>97</v>
      </c>
      <c r="G199" t="s">
        <v>96</v>
      </c>
      <c r="H199" s="318">
        <v>729230769.2307694</v>
      </c>
      <c r="I199" t="str">
        <f>Table3[[#This Row],[Company ]]&amp;Table3[[#This Row],[Product]]</f>
        <v>BigardPigs</v>
      </c>
      <c r="J199" t="str">
        <f>INDEX('Company+Product scope'!D:D,MATCH(Table3[[#This Row],[Company+Product key]],'Company+Product scope'!C:C,0))</f>
        <v>Yes</v>
      </c>
    </row>
    <row r="200" spans="1:10">
      <c r="A200" t="s">
        <v>51</v>
      </c>
      <c r="B200" t="s">
        <v>89</v>
      </c>
      <c r="C200" t="s">
        <v>90</v>
      </c>
      <c r="D200" t="s">
        <v>54</v>
      </c>
      <c r="E200">
        <v>20</v>
      </c>
      <c r="F200" t="s">
        <v>97</v>
      </c>
      <c r="G200" t="s">
        <v>96</v>
      </c>
      <c r="H200" s="318">
        <v>629625000</v>
      </c>
      <c r="I200" t="str">
        <f>Table3[[#This Row],[Company ]]&amp;Table3[[#This Row],[Product]]</f>
        <v>Aurora AlimentosPigs</v>
      </c>
      <c r="J200" t="str">
        <f>INDEX('Company+Product scope'!D:D,MATCH(Table3[[#This Row],[Company+Product key]],'Company+Product scope'!C:C,0))</f>
        <v>Yes</v>
      </c>
    </row>
    <row r="201" spans="1:10">
      <c r="A201" t="s">
        <v>51</v>
      </c>
      <c r="B201" t="s">
        <v>77</v>
      </c>
      <c r="C201" t="s">
        <v>90</v>
      </c>
      <c r="D201" t="s">
        <v>57</v>
      </c>
      <c r="E201">
        <v>20</v>
      </c>
      <c r="F201" t="s">
        <v>97</v>
      </c>
      <c r="G201" t="s">
        <v>96</v>
      </c>
      <c r="H201" s="318">
        <v>327750000</v>
      </c>
      <c r="I201" t="str">
        <f>Table3[[#This Row],[Company ]]&amp;Table3[[#This Row],[Product]]</f>
        <v>Charoen PokphandPigs</v>
      </c>
      <c r="J201" t="str">
        <f>INDEX('Company+Product scope'!D:D,MATCH(Table3[[#This Row],[Company+Product key]],'Company+Product scope'!C:C,0))</f>
        <v>Yes</v>
      </c>
    </row>
    <row r="202" spans="1:10">
      <c r="A202" t="s">
        <v>51</v>
      </c>
      <c r="B202" t="s">
        <v>77</v>
      </c>
      <c r="C202" t="s">
        <v>90</v>
      </c>
      <c r="D202" t="s">
        <v>78</v>
      </c>
      <c r="E202">
        <v>20</v>
      </c>
      <c r="F202" t="s">
        <v>97</v>
      </c>
      <c r="G202" t="s">
        <v>96</v>
      </c>
      <c r="H202" s="318">
        <v>197550000</v>
      </c>
      <c r="I202" t="str">
        <f>Table3[[#This Row],[Company ]]&amp;Table3[[#This Row],[Product]]</f>
        <v>Charoen PokphandPigs</v>
      </c>
      <c r="J202" t="str">
        <f>INDEX('Company+Product scope'!D:D,MATCH(Table3[[#This Row],[Company+Product key]],'Company+Product scope'!C:C,0))</f>
        <v>Yes</v>
      </c>
    </row>
    <row r="203" spans="1:10">
      <c r="A203" t="s">
        <v>51</v>
      </c>
      <c r="B203" t="s">
        <v>77</v>
      </c>
      <c r="C203" t="s">
        <v>90</v>
      </c>
      <c r="D203" t="s">
        <v>72</v>
      </c>
      <c r="E203">
        <v>20</v>
      </c>
      <c r="F203" t="s">
        <v>97</v>
      </c>
      <c r="G203" t="s">
        <v>96</v>
      </c>
      <c r="H203" s="318">
        <v>95767500</v>
      </c>
      <c r="I203" t="str">
        <f>Table3[[#This Row],[Company ]]&amp;Table3[[#This Row],[Product]]</f>
        <v>Charoen PokphandPigs</v>
      </c>
      <c r="J203" t="str">
        <f>INDEX('Company+Product scope'!D:D,MATCH(Table3[[#This Row],[Company+Product key]],'Company+Product scope'!C:C,0))</f>
        <v>Yes</v>
      </c>
    </row>
    <row r="204" spans="1:10">
      <c r="A204" t="s">
        <v>51</v>
      </c>
      <c r="B204" t="s">
        <v>69</v>
      </c>
      <c r="C204" t="s">
        <v>90</v>
      </c>
      <c r="D204" t="s">
        <v>64</v>
      </c>
      <c r="E204">
        <v>20</v>
      </c>
      <c r="F204" t="s">
        <v>97</v>
      </c>
      <c r="G204" t="s">
        <v>96</v>
      </c>
      <c r="H204" s="318">
        <v>574200000</v>
      </c>
      <c r="I204" t="str">
        <f>Table3[[#This Row],[Company ]]&amp;Table3[[#This Row],[Product]]</f>
        <v>WestfleischPigs</v>
      </c>
      <c r="J204" t="str">
        <f>INDEX('Company+Product scope'!D:D,MATCH(Table3[[#This Row],[Company+Product key]],'Company+Product scope'!C:C,0))</f>
        <v>Yes</v>
      </c>
    </row>
    <row r="205" spans="1:10">
      <c r="A205" t="s">
        <v>51</v>
      </c>
      <c r="B205" t="s">
        <v>94</v>
      </c>
      <c r="C205" t="s">
        <v>90</v>
      </c>
      <c r="D205" t="s">
        <v>64</v>
      </c>
      <c r="E205">
        <v>20</v>
      </c>
      <c r="F205" t="s">
        <v>97</v>
      </c>
      <c r="G205" t="s">
        <v>96</v>
      </c>
      <c r="H205" s="318">
        <v>556800000</v>
      </c>
      <c r="I205" t="str">
        <f>Table3[[#This Row],[Company ]]&amp;Table3[[#This Row],[Product]]</f>
        <v>Grupo JorgePigs</v>
      </c>
      <c r="J205" t="str">
        <f>INDEX('Company+Product scope'!D:D,MATCH(Table3[[#This Row],[Company+Product key]],'Company+Product scope'!C:C,0))</f>
        <v>Yes</v>
      </c>
    </row>
    <row r="206" spans="1:10">
      <c r="A206" t="s">
        <v>51</v>
      </c>
      <c r="B206" t="s">
        <v>83</v>
      </c>
      <c r="C206" t="s">
        <v>90</v>
      </c>
      <c r="D206" t="s">
        <v>72</v>
      </c>
      <c r="E206">
        <v>20</v>
      </c>
      <c r="F206" t="s">
        <v>97</v>
      </c>
      <c r="G206" t="s">
        <v>96</v>
      </c>
      <c r="H206" s="318">
        <v>335610000</v>
      </c>
      <c r="I206" t="str">
        <f>Table3[[#This Row],[Company ]]&amp;Table3[[#This Row],[Product]]</f>
        <v>New Hope GroupPigs</v>
      </c>
      <c r="J206" t="str">
        <f>INDEX('Company+Product scope'!D:D,MATCH(Table3[[#This Row],[Company+Product key]],'Company+Product scope'!C:C,0))</f>
        <v>Yes</v>
      </c>
    </row>
    <row r="207" spans="1:10">
      <c r="A207" t="s">
        <v>51</v>
      </c>
      <c r="B207" t="s">
        <v>74</v>
      </c>
      <c r="C207" t="s">
        <v>90</v>
      </c>
      <c r="D207" t="s">
        <v>72</v>
      </c>
      <c r="E207">
        <v>20</v>
      </c>
      <c r="F207" t="s">
        <v>97</v>
      </c>
      <c r="G207" t="s">
        <v>96</v>
      </c>
      <c r="H207" s="318">
        <v>325440000</v>
      </c>
      <c r="I207" t="str">
        <f>Table3[[#This Row],[Company ]]&amp;Table3[[#This Row],[Product]]</f>
        <v>Wen's Food GroupPigs</v>
      </c>
      <c r="J207" t="str">
        <f>INDEX('Company+Product scope'!D:D,MATCH(Table3[[#This Row],[Company+Product key]],'Company+Product scope'!C:C,0))</f>
        <v>Yes</v>
      </c>
    </row>
    <row r="208" spans="1:10">
      <c r="A208" t="s">
        <v>51</v>
      </c>
      <c r="B208" t="s">
        <v>65</v>
      </c>
      <c r="C208" t="s">
        <v>90</v>
      </c>
      <c r="D208" t="s">
        <v>64</v>
      </c>
      <c r="E208">
        <v>20</v>
      </c>
      <c r="F208" t="s">
        <v>97</v>
      </c>
      <c r="G208" t="s">
        <v>96</v>
      </c>
      <c r="H208" s="318">
        <v>61538461.538461536</v>
      </c>
      <c r="I208" t="str">
        <f>Table3[[#This Row],[Company ]]&amp;Table3[[#This Row],[Product]]</f>
        <v>Gruppo CremoniniPigs</v>
      </c>
      <c r="J208" t="str">
        <f>INDEX('Company+Product scope'!D:D,MATCH(Table3[[#This Row],[Company+Product key]],'Company+Product scope'!C:C,0))</f>
        <v>Yes</v>
      </c>
    </row>
    <row r="209" spans="1:10">
      <c r="A209" t="s">
        <v>51</v>
      </c>
      <c r="B209" t="s">
        <v>52</v>
      </c>
      <c r="C209" t="s">
        <v>53</v>
      </c>
      <c r="D209" t="s">
        <v>54</v>
      </c>
      <c r="E209">
        <v>20</v>
      </c>
      <c r="F209" t="s">
        <v>98</v>
      </c>
      <c r="G209" t="s">
        <v>96</v>
      </c>
      <c r="H209" s="318">
        <v>2607055207.7356539</v>
      </c>
      <c r="I209" t="str">
        <f>Table3[[#This Row],[Company ]]&amp;Table3[[#This Row],[Product]]</f>
        <v>JBSCattle</v>
      </c>
      <c r="J209" t="str">
        <f>INDEX('Company+Product scope'!D:D,MATCH(Table3[[#This Row],[Company+Product key]],'Company+Product scope'!C:C,0))</f>
        <v>Yes</v>
      </c>
    </row>
    <row r="210" spans="1:10">
      <c r="A210" t="s">
        <v>51</v>
      </c>
      <c r="B210" t="s">
        <v>52</v>
      </c>
      <c r="C210" t="s">
        <v>53</v>
      </c>
      <c r="D210" t="s">
        <v>57</v>
      </c>
      <c r="E210">
        <v>20</v>
      </c>
      <c r="F210" t="s">
        <v>98</v>
      </c>
      <c r="G210" t="s">
        <v>96</v>
      </c>
      <c r="H210" s="318">
        <v>1243571605.6059759</v>
      </c>
      <c r="I210" t="str">
        <f>Table3[[#This Row],[Company ]]&amp;Table3[[#This Row],[Product]]</f>
        <v>JBSCattle</v>
      </c>
      <c r="J210" t="str">
        <f>INDEX('Company+Product scope'!D:D,MATCH(Table3[[#This Row],[Company+Product key]],'Company+Product scope'!C:C,0))</f>
        <v>Yes</v>
      </c>
    </row>
    <row r="211" spans="1:10">
      <c r="A211" t="s">
        <v>51</v>
      </c>
      <c r="B211" t="s">
        <v>52</v>
      </c>
      <c r="C211" t="s">
        <v>53</v>
      </c>
      <c r="D211" t="s">
        <v>58</v>
      </c>
      <c r="E211">
        <v>20</v>
      </c>
      <c r="F211" t="s">
        <v>98</v>
      </c>
      <c r="G211" t="s">
        <v>96</v>
      </c>
      <c r="H211" s="318">
        <v>353145515.15217161</v>
      </c>
      <c r="I211" t="str">
        <f>Table3[[#This Row],[Company ]]&amp;Table3[[#This Row],[Product]]</f>
        <v>JBSCattle</v>
      </c>
      <c r="J211" t="str">
        <f>INDEX('Company+Product scope'!D:D,MATCH(Table3[[#This Row],[Company+Product key]],'Company+Product scope'!C:C,0))</f>
        <v>Yes</v>
      </c>
    </row>
    <row r="212" spans="1:10">
      <c r="A212" t="s">
        <v>51</v>
      </c>
      <c r="B212" t="s">
        <v>59</v>
      </c>
      <c r="C212" t="s">
        <v>53</v>
      </c>
      <c r="D212" t="s">
        <v>54</v>
      </c>
      <c r="E212">
        <v>20</v>
      </c>
      <c r="F212" t="s">
        <v>98</v>
      </c>
      <c r="G212" t="s">
        <v>96</v>
      </c>
      <c r="H212" s="318">
        <v>1073791747.1523294</v>
      </c>
      <c r="I212" t="str">
        <f>Table3[[#This Row],[Company ]]&amp;Table3[[#This Row],[Product]]</f>
        <v>MarfrigCattle</v>
      </c>
      <c r="J212" t="str">
        <f>INDEX('Company+Product scope'!D:D,MATCH(Table3[[#This Row],[Company+Product key]],'Company+Product scope'!C:C,0))</f>
        <v>Yes</v>
      </c>
    </row>
    <row r="213" spans="1:10">
      <c r="A213" t="s">
        <v>51</v>
      </c>
      <c r="B213" t="s">
        <v>59</v>
      </c>
      <c r="C213" t="s">
        <v>53</v>
      </c>
      <c r="D213" t="s">
        <v>57</v>
      </c>
      <c r="E213">
        <v>20</v>
      </c>
      <c r="F213" t="s">
        <v>98</v>
      </c>
      <c r="G213" t="s">
        <v>96</v>
      </c>
      <c r="H213" s="318">
        <v>408565849.61412263</v>
      </c>
      <c r="I213" t="str">
        <f>Table3[[#This Row],[Company ]]&amp;Table3[[#This Row],[Product]]</f>
        <v>MarfrigCattle</v>
      </c>
      <c r="J213" t="str">
        <f>INDEX('Company+Product scope'!D:D,MATCH(Table3[[#This Row],[Company+Product key]],'Company+Product scope'!C:C,0))</f>
        <v>Yes</v>
      </c>
    </row>
    <row r="214" spans="1:10">
      <c r="A214" t="s">
        <v>51</v>
      </c>
      <c r="B214" t="s">
        <v>60</v>
      </c>
      <c r="C214" t="s">
        <v>53</v>
      </c>
      <c r="D214" t="s">
        <v>57</v>
      </c>
      <c r="E214">
        <v>20</v>
      </c>
      <c r="F214" t="s">
        <v>98</v>
      </c>
      <c r="G214" t="s">
        <v>96</v>
      </c>
      <c r="H214" s="318">
        <v>971694057.09876537</v>
      </c>
      <c r="I214" t="str">
        <f>Table3[[#This Row],[Company ]]&amp;Table3[[#This Row],[Product]]</f>
        <v>CargillCattle</v>
      </c>
      <c r="J214" t="str">
        <f>INDEX('Company+Product scope'!D:D,MATCH(Table3[[#This Row],[Company+Product key]],'Company+Product scope'!C:C,0))</f>
        <v>Yes</v>
      </c>
    </row>
    <row r="215" spans="1:10">
      <c r="A215" t="s">
        <v>51</v>
      </c>
      <c r="B215" t="s">
        <v>60</v>
      </c>
      <c r="C215" t="s">
        <v>53</v>
      </c>
      <c r="D215" t="s">
        <v>58</v>
      </c>
      <c r="E215">
        <v>20</v>
      </c>
      <c r="F215" t="s">
        <v>98</v>
      </c>
      <c r="G215" t="s">
        <v>96</v>
      </c>
      <c r="H215" s="318">
        <v>100412060.18518516</v>
      </c>
      <c r="I215" t="str">
        <f>Table3[[#This Row],[Company ]]&amp;Table3[[#This Row],[Product]]</f>
        <v>CargillCattle</v>
      </c>
      <c r="J215" t="str">
        <f>INDEX('Company+Product scope'!D:D,MATCH(Table3[[#This Row],[Company+Product key]],'Company+Product scope'!C:C,0))</f>
        <v>Yes</v>
      </c>
    </row>
    <row r="216" spans="1:10">
      <c r="A216" t="s">
        <v>51</v>
      </c>
      <c r="B216" t="s">
        <v>61</v>
      </c>
      <c r="C216" t="s">
        <v>53</v>
      </c>
      <c r="D216" t="s">
        <v>57</v>
      </c>
      <c r="E216">
        <v>20</v>
      </c>
      <c r="F216" t="s">
        <v>98</v>
      </c>
      <c r="G216" t="s">
        <v>96</v>
      </c>
      <c r="H216" s="318">
        <v>820746342.95121253</v>
      </c>
      <c r="I216" t="str">
        <f>Table3[[#This Row],[Company ]]&amp;Table3[[#This Row],[Product]]</f>
        <v>TysonCattle</v>
      </c>
      <c r="J216" t="str">
        <f>INDEX('Company+Product scope'!D:D,MATCH(Table3[[#This Row],[Company+Product key]],'Company+Product scope'!C:C,0))</f>
        <v>Yes</v>
      </c>
    </row>
    <row r="217" spans="1:10">
      <c r="A217" t="s">
        <v>51</v>
      </c>
      <c r="B217" t="s">
        <v>61</v>
      </c>
      <c r="C217" t="s">
        <v>53</v>
      </c>
      <c r="D217" t="s">
        <v>58</v>
      </c>
      <c r="E217">
        <v>20</v>
      </c>
      <c r="F217" t="s">
        <v>98</v>
      </c>
      <c r="G217" t="s">
        <v>96</v>
      </c>
      <c r="H217" s="318">
        <v>60891785.906966478</v>
      </c>
      <c r="I217" t="str">
        <f>Table3[[#This Row],[Company ]]&amp;Table3[[#This Row],[Product]]</f>
        <v>TysonCattle</v>
      </c>
      <c r="J217" t="str">
        <f>INDEX('Company+Product scope'!D:D,MATCH(Table3[[#This Row],[Company+Product key]],'Company+Product scope'!C:C,0))</f>
        <v>Yes</v>
      </c>
    </row>
    <row r="218" spans="1:10">
      <c r="A218" t="s">
        <v>51</v>
      </c>
      <c r="B218" t="s">
        <v>62</v>
      </c>
      <c r="C218" t="s">
        <v>53</v>
      </c>
      <c r="D218" t="s">
        <v>54</v>
      </c>
      <c r="E218">
        <v>20</v>
      </c>
      <c r="F218" t="s">
        <v>98</v>
      </c>
      <c r="G218" t="s">
        <v>96</v>
      </c>
      <c r="H218" s="318">
        <v>1095497249.0864198</v>
      </c>
      <c r="I218" t="str">
        <f>Table3[[#This Row],[Company ]]&amp;Table3[[#This Row],[Product]]</f>
        <v>MinervaCattle</v>
      </c>
      <c r="J218" t="str">
        <f>INDEX('Company+Product scope'!D:D,MATCH(Table3[[#This Row],[Company+Product key]],'Company+Product scope'!C:C,0))</f>
        <v>Yes</v>
      </c>
    </row>
    <row r="219" spans="1:10">
      <c r="A219" t="s">
        <v>51</v>
      </c>
      <c r="B219" t="s">
        <v>63</v>
      </c>
      <c r="C219" t="s">
        <v>53</v>
      </c>
      <c r="D219" t="s">
        <v>64</v>
      </c>
      <c r="E219">
        <v>20</v>
      </c>
      <c r="F219" t="s">
        <v>98</v>
      </c>
      <c r="G219" t="s">
        <v>96</v>
      </c>
      <c r="H219" s="318">
        <v>328977066.66666675</v>
      </c>
      <c r="I219" t="str">
        <f>Table3[[#This Row],[Company ]]&amp;Table3[[#This Row],[Product]]</f>
        <v>BigardCattle</v>
      </c>
      <c r="J219" t="str">
        <f>INDEX('Company+Product scope'!D:D,MATCH(Table3[[#This Row],[Company+Product key]],'Company+Product scope'!C:C,0))</f>
        <v>Yes</v>
      </c>
    </row>
    <row r="220" spans="1:10">
      <c r="A220" t="s">
        <v>51</v>
      </c>
      <c r="B220" t="s">
        <v>65</v>
      </c>
      <c r="C220" t="s">
        <v>53</v>
      </c>
      <c r="D220" t="s">
        <v>64</v>
      </c>
      <c r="E220">
        <v>20</v>
      </c>
      <c r="F220" t="s">
        <v>98</v>
      </c>
      <c r="G220" t="s">
        <v>96</v>
      </c>
      <c r="H220" s="318">
        <v>317562204.44444442</v>
      </c>
      <c r="I220" t="str">
        <f>Table3[[#This Row],[Company ]]&amp;Table3[[#This Row],[Product]]</f>
        <v>Gruppo CremoniniCattle</v>
      </c>
      <c r="J220" t="str">
        <f>INDEX('Company+Product scope'!D:D,MATCH(Table3[[#This Row],[Company+Product key]],'Company+Product scope'!C:C,0))</f>
        <v>Yes</v>
      </c>
    </row>
    <row r="221" spans="1:10">
      <c r="A221" t="s">
        <v>51</v>
      </c>
      <c r="B221" t="s">
        <v>66</v>
      </c>
      <c r="C221" t="s">
        <v>53</v>
      </c>
      <c r="D221" t="s">
        <v>64</v>
      </c>
      <c r="E221">
        <v>20</v>
      </c>
      <c r="F221" t="s">
        <v>98</v>
      </c>
      <c r="G221" t="s">
        <v>96</v>
      </c>
      <c r="H221" s="318">
        <v>130440570.04066665</v>
      </c>
      <c r="I221" t="str">
        <f>Table3[[#This Row],[Company ]]&amp;Table3[[#This Row],[Product]]</f>
        <v>Vion Food GroupCattle</v>
      </c>
      <c r="J221" t="str">
        <f>INDEX('Company+Product scope'!D:D,MATCH(Table3[[#This Row],[Company+Product key]],'Company+Product scope'!C:C,0))</f>
        <v>Yes</v>
      </c>
    </row>
    <row r="222" spans="1:10">
      <c r="A222" t="s">
        <v>51</v>
      </c>
      <c r="B222" t="s">
        <v>67</v>
      </c>
      <c r="C222" t="s">
        <v>53</v>
      </c>
      <c r="D222" t="s">
        <v>64</v>
      </c>
      <c r="E222">
        <v>20</v>
      </c>
      <c r="F222" t="s">
        <v>98</v>
      </c>
      <c r="G222" t="s">
        <v>96</v>
      </c>
      <c r="H222" s="318">
        <v>129808732</v>
      </c>
      <c r="I222" t="str">
        <f>Table3[[#This Row],[Company ]]&amp;Table3[[#This Row],[Product]]</f>
        <v>Danish CrownCattle</v>
      </c>
      <c r="J222" t="str">
        <f>INDEX('Company+Product scope'!D:D,MATCH(Table3[[#This Row],[Company+Product key]],'Company+Product scope'!C:C,0))</f>
        <v>Yes</v>
      </c>
    </row>
    <row r="223" spans="1:10">
      <c r="A223" t="s">
        <v>51</v>
      </c>
      <c r="B223" t="s">
        <v>68</v>
      </c>
      <c r="C223" t="s">
        <v>53</v>
      </c>
      <c r="D223" t="s">
        <v>58</v>
      </c>
      <c r="E223">
        <v>20</v>
      </c>
      <c r="F223" t="s">
        <v>98</v>
      </c>
      <c r="G223" t="s">
        <v>96</v>
      </c>
      <c r="H223" s="318">
        <v>100412060.18518516</v>
      </c>
      <c r="I223" t="str">
        <f>Table3[[#This Row],[Company ]]&amp;Table3[[#This Row],[Product]]</f>
        <v>Teys Cattle</v>
      </c>
      <c r="J223" t="str">
        <f>INDEX('Company+Product scope'!D:D,MATCH(Table3[[#This Row],[Company+Product key]],'Company+Product scope'!C:C,0))</f>
        <v>Yes</v>
      </c>
    </row>
    <row r="224" spans="1:10">
      <c r="A224" t="s">
        <v>51</v>
      </c>
      <c r="B224" t="s">
        <v>69</v>
      </c>
      <c r="C224" t="s">
        <v>53</v>
      </c>
      <c r="D224" t="s">
        <v>64</v>
      </c>
      <c r="E224">
        <v>20</v>
      </c>
      <c r="F224" t="s">
        <v>98</v>
      </c>
      <c r="G224" t="s">
        <v>96</v>
      </c>
      <c r="H224" s="318">
        <v>64870295.466666669</v>
      </c>
      <c r="I224" t="str">
        <f>Table3[[#This Row],[Company ]]&amp;Table3[[#This Row],[Product]]</f>
        <v>WestfleischCattle</v>
      </c>
      <c r="J224" t="str">
        <f>INDEX('Company+Product scope'!D:D,MATCH(Table3[[#This Row],[Company+Product key]],'Company+Product scope'!C:C,0))</f>
        <v>Yes</v>
      </c>
    </row>
    <row r="225" spans="1:10">
      <c r="A225" t="s">
        <v>51</v>
      </c>
      <c r="B225" t="s">
        <v>70</v>
      </c>
      <c r="C225" t="s">
        <v>53</v>
      </c>
      <c r="D225" t="s">
        <v>64</v>
      </c>
      <c r="E225">
        <v>20</v>
      </c>
      <c r="F225" t="s">
        <v>98</v>
      </c>
      <c r="G225" t="s">
        <v>96</v>
      </c>
      <c r="H225" s="318">
        <v>62008370.666666664</v>
      </c>
      <c r="I225" t="str">
        <f>Table3[[#This Row],[Company ]]&amp;Table3[[#This Row],[Product]]</f>
        <v>Tönnies GroupCattle</v>
      </c>
      <c r="J225" t="str">
        <f>INDEX('Company+Product scope'!D:D,MATCH(Table3[[#This Row],[Company+Product key]],'Company+Product scope'!C:C,0))</f>
        <v>Yes</v>
      </c>
    </row>
    <row r="226" spans="1:10">
      <c r="A226" t="s">
        <v>51</v>
      </c>
      <c r="B226" t="s">
        <v>52</v>
      </c>
      <c r="C226" t="s">
        <v>71</v>
      </c>
      <c r="D226" t="s">
        <v>57</v>
      </c>
      <c r="E226">
        <v>20</v>
      </c>
      <c r="F226" t="s">
        <v>98</v>
      </c>
      <c r="G226" t="s">
        <v>96</v>
      </c>
      <c r="H226" s="318">
        <v>9696966.3654290605</v>
      </c>
      <c r="I226" t="str">
        <f>Table3[[#This Row],[Company ]]&amp;Table3[[#This Row],[Product]]</f>
        <v>JBSChicken</v>
      </c>
      <c r="J226" t="str">
        <f>INDEX('Company+Product scope'!D:D,MATCH(Table3[[#This Row],[Company+Product key]],'Company+Product scope'!C:C,0))</f>
        <v>Yes</v>
      </c>
    </row>
    <row r="227" spans="1:10">
      <c r="A227" t="s">
        <v>51</v>
      </c>
      <c r="B227" t="s">
        <v>52</v>
      </c>
      <c r="C227" t="s">
        <v>71</v>
      </c>
      <c r="D227" t="s">
        <v>54</v>
      </c>
      <c r="E227">
        <v>20</v>
      </c>
      <c r="F227" t="s">
        <v>98</v>
      </c>
      <c r="G227" t="s">
        <v>96</v>
      </c>
      <c r="H227" s="318">
        <v>12506251.014400002</v>
      </c>
      <c r="I227" t="str">
        <f>Table3[[#This Row],[Company ]]&amp;Table3[[#This Row],[Product]]</f>
        <v>JBSChicken</v>
      </c>
      <c r="J227" t="str">
        <f>INDEX('Company+Product scope'!D:D,MATCH(Table3[[#This Row],[Company+Product key]],'Company+Product scope'!C:C,0))</f>
        <v>Yes</v>
      </c>
    </row>
    <row r="228" spans="1:10">
      <c r="A228" t="s">
        <v>51</v>
      </c>
      <c r="B228" t="s">
        <v>52</v>
      </c>
      <c r="C228" t="s">
        <v>71</v>
      </c>
      <c r="D228" t="s">
        <v>64</v>
      </c>
      <c r="E228">
        <v>20</v>
      </c>
      <c r="F228" t="s">
        <v>98</v>
      </c>
      <c r="G228" t="s">
        <v>96</v>
      </c>
      <c r="H228" s="318">
        <v>2507824.8342199437</v>
      </c>
      <c r="I228" t="str">
        <f>Table3[[#This Row],[Company ]]&amp;Table3[[#This Row],[Product]]</f>
        <v>JBSChicken</v>
      </c>
      <c r="J228" t="str">
        <f>INDEX('Company+Product scope'!D:D,MATCH(Table3[[#This Row],[Company+Product key]],'Company+Product scope'!C:C,0))</f>
        <v>Yes</v>
      </c>
    </row>
    <row r="229" spans="1:10">
      <c r="A229" t="s">
        <v>51</v>
      </c>
      <c r="B229" t="s">
        <v>61</v>
      </c>
      <c r="C229" t="s">
        <v>71</v>
      </c>
      <c r="D229" t="s">
        <v>57</v>
      </c>
      <c r="E229">
        <v>20</v>
      </c>
      <c r="F229" t="s">
        <v>98</v>
      </c>
      <c r="G229" t="s">
        <v>96</v>
      </c>
      <c r="H229" s="318">
        <v>9324713.3591397852</v>
      </c>
      <c r="I229" t="str">
        <f>Table3[[#This Row],[Company ]]&amp;Table3[[#This Row],[Product]]</f>
        <v>TysonChicken</v>
      </c>
      <c r="J229" t="str">
        <f>INDEX('Company+Product scope'!D:D,MATCH(Table3[[#This Row],[Company+Product key]],'Company+Product scope'!C:C,0))</f>
        <v>Yes</v>
      </c>
    </row>
    <row r="230" spans="1:10">
      <c r="A230" t="s">
        <v>51</v>
      </c>
      <c r="B230" t="s">
        <v>61</v>
      </c>
      <c r="C230" t="s">
        <v>71</v>
      </c>
      <c r="D230" t="s">
        <v>72</v>
      </c>
      <c r="E230">
        <v>20</v>
      </c>
      <c r="F230" t="s">
        <v>98</v>
      </c>
      <c r="G230" t="s">
        <v>96</v>
      </c>
      <c r="H230" s="318">
        <v>828880.83870967745</v>
      </c>
      <c r="I230" t="str">
        <f>Table3[[#This Row],[Company ]]&amp;Table3[[#This Row],[Product]]</f>
        <v>TysonChicken</v>
      </c>
      <c r="J230" t="str">
        <f>INDEX('Company+Product scope'!D:D,MATCH(Table3[[#This Row],[Company+Product key]],'Company+Product scope'!C:C,0))</f>
        <v>Yes</v>
      </c>
    </row>
    <row r="231" spans="1:10">
      <c r="A231" t="s">
        <v>51</v>
      </c>
      <c r="B231" t="s">
        <v>73</v>
      </c>
      <c r="C231" t="s">
        <v>71</v>
      </c>
      <c r="D231" t="s">
        <v>54</v>
      </c>
      <c r="E231">
        <v>20</v>
      </c>
      <c r="F231" t="s">
        <v>98</v>
      </c>
      <c r="G231" t="s">
        <v>96</v>
      </c>
      <c r="H231" s="318">
        <v>14276206.088059261</v>
      </c>
      <c r="I231" t="str">
        <f>Table3[[#This Row],[Company ]]&amp;Table3[[#This Row],[Product]]</f>
        <v>BRFChicken</v>
      </c>
      <c r="J231" t="str">
        <f>INDEX('Company+Product scope'!D:D,MATCH(Table3[[#This Row],[Company+Product key]],'Company+Product scope'!C:C,0))</f>
        <v>Yes</v>
      </c>
    </row>
    <row r="232" spans="1:10">
      <c r="A232" t="s">
        <v>51</v>
      </c>
      <c r="B232" t="s">
        <v>74</v>
      </c>
      <c r="C232" t="s">
        <v>71</v>
      </c>
      <c r="D232" t="s">
        <v>72</v>
      </c>
      <c r="E232">
        <v>20</v>
      </c>
      <c r="F232" t="s">
        <v>98</v>
      </c>
      <c r="G232" t="s">
        <v>96</v>
      </c>
      <c r="H232" s="318">
        <v>4695327</v>
      </c>
      <c r="I232" t="str">
        <f>Table3[[#This Row],[Company ]]&amp;Table3[[#This Row],[Product]]</f>
        <v>Wen's Food GroupChicken</v>
      </c>
      <c r="J232" t="str">
        <f>INDEX('Company+Product scope'!D:D,MATCH(Table3[[#This Row],[Company+Product key]],'Company+Product scope'!C:C,0))</f>
        <v>Yes</v>
      </c>
    </row>
    <row r="233" spans="1:10">
      <c r="A233" t="s">
        <v>51</v>
      </c>
      <c r="B233" t="s">
        <v>60</v>
      </c>
      <c r="C233" t="s">
        <v>71</v>
      </c>
      <c r="D233" t="s">
        <v>57</v>
      </c>
      <c r="E233">
        <v>20</v>
      </c>
      <c r="F233" t="s">
        <v>98</v>
      </c>
      <c r="G233" t="s">
        <v>96</v>
      </c>
      <c r="H233" s="318">
        <v>2881289.9555555554</v>
      </c>
      <c r="I233" t="str">
        <f>Table3[[#This Row],[Company ]]&amp;Table3[[#This Row],[Product]]</f>
        <v>CargillChicken</v>
      </c>
      <c r="J233" t="str">
        <f>INDEX('Company+Product scope'!D:D,MATCH(Table3[[#This Row],[Company+Product key]],'Company+Product scope'!C:C,0))</f>
        <v>Yes</v>
      </c>
    </row>
    <row r="234" spans="1:10">
      <c r="A234" t="s">
        <v>51</v>
      </c>
      <c r="B234" t="s">
        <v>60</v>
      </c>
      <c r="C234" t="s">
        <v>71</v>
      </c>
      <c r="D234" t="s">
        <v>54</v>
      </c>
      <c r="E234">
        <v>20</v>
      </c>
      <c r="F234" t="s">
        <v>98</v>
      </c>
      <c r="G234" t="s">
        <v>96</v>
      </c>
      <c r="H234" s="318">
        <v>2382104.5925925928</v>
      </c>
      <c r="I234" t="str">
        <f>Table3[[#This Row],[Company ]]&amp;Table3[[#This Row],[Product]]</f>
        <v>CargillChicken</v>
      </c>
      <c r="J234" t="str">
        <f>INDEX('Company+Product scope'!D:D,MATCH(Table3[[#This Row],[Company+Product key]],'Company+Product scope'!C:C,0))</f>
        <v>Yes</v>
      </c>
    </row>
    <row r="235" spans="1:10">
      <c r="A235" t="s">
        <v>51</v>
      </c>
      <c r="B235" t="s">
        <v>60</v>
      </c>
      <c r="C235" t="s">
        <v>71</v>
      </c>
      <c r="D235" t="s">
        <v>72</v>
      </c>
      <c r="E235">
        <v>20</v>
      </c>
      <c r="F235" t="s">
        <v>98</v>
      </c>
      <c r="G235" t="s">
        <v>96</v>
      </c>
      <c r="H235" s="318">
        <v>714420</v>
      </c>
      <c r="I235" t="str">
        <f>Table3[[#This Row],[Company ]]&amp;Table3[[#This Row],[Product]]</f>
        <v>CargillChicken</v>
      </c>
      <c r="J235" t="str">
        <f>INDEX('Company+Product scope'!D:D,MATCH(Table3[[#This Row],[Company+Product key]],'Company+Product scope'!C:C,0))</f>
        <v>Yes</v>
      </c>
    </row>
    <row r="236" spans="1:10">
      <c r="A236" t="s">
        <v>51</v>
      </c>
      <c r="B236" t="s">
        <v>60</v>
      </c>
      <c r="C236" t="s">
        <v>71</v>
      </c>
      <c r="D236" t="s">
        <v>64</v>
      </c>
      <c r="E236">
        <v>20</v>
      </c>
      <c r="F236" t="s">
        <v>98</v>
      </c>
      <c r="G236" t="s">
        <v>96</v>
      </c>
      <c r="H236" s="318">
        <v>915845.33333333337</v>
      </c>
      <c r="I236" t="str">
        <f>Table3[[#This Row],[Company ]]&amp;Table3[[#This Row],[Product]]</f>
        <v>CargillChicken</v>
      </c>
      <c r="J236" t="str">
        <f>INDEX('Company+Product scope'!D:D,MATCH(Table3[[#This Row],[Company+Product key]],'Company+Product scope'!C:C,0))</f>
        <v>Yes</v>
      </c>
    </row>
    <row r="237" spans="1:10">
      <c r="A237" t="s">
        <v>51</v>
      </c>
      <c r="B237" t="s">
        <v>75</v>
      </c>
      <c r="C237" t="s">
        <v>71</v>
      </c>
      <c r="D237" t="s">
        <v>72</v>
      </c>
      <c r="E237">
        <v>20</v>
      </c>
      <c r="F237" t="s">
        <v>98</v>
      </c>
      <c r="G237" t="s">
        <v>96</v>
      </c>
      <c r="H237" s="318">
        <v>3893589</v>
      </c>
      <c r="I237" t="str">
        <f>Table3[[#This Row],[Company ]]&amp;Table3[[#This Row],[Product]]</f>
        <v>JapfaChicken</v>
      </c>
      <c r="J237" t="str">
        <f>INDEX('Company+Product scope'!D:D,MATCH(Table3[[#This Row],[Company+Product key]],'Company+Product scope'!C:C,0))</f>
        <v>Yes</v>
      </c>
    </row>
    <row r="238" spans="1:10">
      <c r="A238" t="s">
        <v>51</v>
      </c>
      <c r="B238" t="s">
        <v>76</v>
      </c>
      <c r="C238" t="s">
        <v>71</v>
      </c>
      <c r="D238" t="s">
        <v>72</v>
      </c>
      <c r="E238">
        <v>20</v>
      </c>
      <c r="F238" t="s">
        <v>98</v>
      </c>
      <c r="G238" t="s">
        <v>96</v>
      </c>
      <c r="H238" s="318">
        <v>3214890</v>
      </c>
      <c r="I238" t="str">
        <f>Table3[[#This Row],[Company ]]&amp;Table3[[#This Row],[Product]]</f>
        <v>Wellhope AgritechChicken</v>
      </c>
      <c r="J238" t="str">
        <f>INDEX('Company+Product scope'!D:D,MATCH(Table3[[#This Row],[Company+Product key]],'Company+Product scope'!C:C,0))</f>
        <v>Yes</v>
      </c>
    </row>
    <row r="239" spans="1:10">
      <c r="A239" t="s">
        <v>51</v>
      </c>
      <c r="B239" t="s">
        <v>77</v>
      </c>
      <c r="C239" t="s">
        <v>71</v>
      </c>
      <c r="D239" t="s">
        <v>72</v>
      </c>
      <c r="E239">
        <v>20</v>
      </c>
      <c r="F239" t="s">
        <v>98</v>
      </c>
      <c r="G239" t="s">
        <v>96</v>
      </c>
      <c r="H239" s="318">
        <v>2718765</v>
      </c>
      <c r="I239" t="str">
        <f>Table3[[#This Row],[Company ]]&amp;Table3[[#This Row],[Product]]</f>
        <v>Charoen PokphandChicken</v>
      </c>
      <c r="J239" t="str">
        <f>INDEX('Company+Product scope'!D:D,MATCH(Table3[[#This Row],[Company+Product key]],'Company+Product scope'!C:C,0))</f>
        <v>Yes</v>
      </c>
    </row>
    <row r="240" spans="1:10">
      <c r="A240" t="s">
        <v>51</v>
      </c>
      <c r="B240" t="s">
        <v>77</v>
      </c>
      <c r="C240" t="s">
        <v>71</v>
      </c>
      <c r="D240" t="s">
        <v>78</v>
      </c>
      <c r="E240">
        <v>20</v>
      </c>
      <c r="F240" t="s">
        <v>98</v>
      </c>
      <c r="G240" t="s">
        <v>96</v>
      </c>
      <c r="H240" s="318">
        <v>263692.59259259264</v>
      </c>
      <c r="I240" t="str">
        <f>Table3[[#This Row],[Company ]]&amp;Table3[[#This Row],[Product]]</f>
        <v>Charoen PokphandChicken</v>
      </c>
      <c r="J240" t="str">
        <f>INDEX('Company+Product scope'!D:D,MATCH(Table3[[#This Row],[Company+Product key]],'Company+Product scope'!C:C,0))</f>
        <v>Yes</v>
      </c>
    </row>
    <row r="241" spans="1:10">
      <c r="A241" t="s">
        <v>51</v>
      </c>
      <c r="B241" t="s">
        <v>79</v>
      </c>
      <c r="C241" t="s">
        <v>71</v>
      </c>
      <c r="D241" t="s">
        <v>72</v>
      </c>
      <c r="E241">
        <v>20</v>
      </c>
      <c r="F241" t="s">
        <v>98</v>
      </c>
      <c r="G241" t="s">
        <v>96</v>
      </c>
      <c r="H241" s="318">
        <v>2698920</v>
      </c>
      <c r="I241" t="str">
        <f>Table3[[#This Row],[Company ]]&amp;Table3[[#This Row],[Product]]</f>
        <v>Fuijan Sunner DevelopmentChicken</v>
      </c>
      <c r="J241" t="str">
        <f>INDEX('Company+Product scope'!D:D,MATCH(Table3[[#This Row],[Company+Product key]],'Company+Product scope'!C:C,0))</f>
        <v>Yes</v>
      </c>
    </row>
    <row r="242" spans="1:10">
      <c r="A242" t="s">
        <v>51</v>
      </c>
      <c r="B242" t="s">
        <v>80</v>
      </c>
      <c r="C242" t="s">
        <v>71</v>
      </c>
      <c r="D242" t="s">
        <v>57</v>
      </c>
      <c r="E242">
        <v>20</v>
      </c>
      <c r="F242" t="s">
        <v>98</v>
      </c>
      <c r="G242" t="s">
        <v>96</v>
      </c>
      <c r="H242" s="318">
        <v>3604302.222222222</v>
      </c>
      <c r="I242" t="str">
        <f>Table3[[#This Row],[Company ]]&amp;Table3[[#This Row],[Product]]</f>
        <v>Koch FoodsChicken</v>
      </c>
      <c r="J242" t="str">
        <f>INDEX('Company+Product scope'!D:D,MATCH(Table3[[#This Row],[Company+Product key]],'Company+Product scope'!C:C,0))</f>
        <v>Yes</v>
      </c>
    </row>
    <row r="243" spans="1:10">
      <c r="A243" t="s">
        <v>51</v>
      </c>
      <c r="B243" t="s">
        <v>81</v>
      </c>
      <c r="C243" t="s">
        <v>71</v>
      </c>
      <c r="D243" t="s">
        <v>82</v>
      </c>
      <c r="E243">
        <v>20</v>
      </c>
      <c r="F243" t="s">
        <v>98</v>
      </c>
      <c r="G243" t="s">
        <v>96</v>
      </c>
      <c r="H243" s="318">
        <v>3687423.9111111108</v>
      </c>
      <c r="I243" t="str">
        <f>Table3[[#This Row],[Company ]]&amp;Table3[[#This Row],[Product]]</f>
        <v>Arab Company for Livestock Development (ACOLID)Chicken</v>
      </c>
      <c r="J243" t="str">
        <f>INDEX('Company+Product scope'!D:D,MATCH(Table3[[#This Row],[Company+Product key]],'Company+Product scope'!C:C,0))</f>
        <v>Yes</v>
      </c>
    </row>
    <row r="244" spans="1:10">
      <c r="A244" t="s">
        <v>51</v>
      </c>
      <c r="B244" t="s">
        <v>83</v>
      </c>
      <c r="C244" t="s">
        <v>71</v>
      </c>
      <c r="D244" t="s">
        <v>72</v>
      </c>
      <c r="E244">
        <v>20</v>
      </c>
      <c r="F244" t="s">
        <v>98</v>
      </c>
      <c r="G244" t="s">
        <v>96</v>
      </c>
      <c r="H244" s="318">
        <v>2610728.8199999998</v>
      </c>
      <c r="I244" t="str">
        <f>Table3[[#This Row],[Company ]]&amp;Table3[[#This Row],[Product]]</f>
        <v>New Hope GroupChicken</v>
      </c>
      <c r="J244" t="str">
        <f>INDEX('Company+Product scope'!D:D,MATCH(Table3[[#This Row],[Company+Product key]],'Company+Product scope'!C:C,0))</f>
        <v>Yes</v>
      </c>
    </row>
    <row r="245" spans="1:10">
      <c r="A245" t="s">
        <v>51</v>
      </c>
      <c r="B245" t="s">
        <v>84</v>
      </c>
      <c r="C245" t="s">
        <v>71</v>
      </c>
      <c r="D245" t="s">
        <v>54</v>
      </c>
      <c r="E245">
        <v>20</v>
      </c>
      <c r="F245" t="s">
        <v>98</v>
      </c>
      <c r="G245" t="s">
        <v>96</v>
      </c>
      <c r="H245" s="318">
        <v>4471980.7407407407</v>
      </c>
      <c r="I245" t="str">
        <f>Table3[[#This Row],[Company ]]&amp;Table3[[#This Row],[Product]]</f>
        <v>Industrias BachocoChicken</v>
      </c>
      <c r="J245" t="str">
        <f>INDEX('Company+Product scope'!D:D,MATCH(Table3[[#This Row],[Company+Product key]],'Company+Product scope'!C:C,0))</f>
        <v>Yes</v>
      </c>
    </row>
    <row r="246" spans="1:10">
      <c r="A246" t="s">
        <v>51</v>
      </c>
      <c r="B246" t="s">
        <v>84</v>
      </c>
      <c r="C246" t="s">
        <v>71</v>
      </c>
      <c r="D246" t="s">
        <v>57</v>
      </c>
      <c r="E246">
        <v>20</v>
      </c>
      <c r="F246" t="s">
        <v>98</v>
      </c>
      <c r="G246" t="s">
        <v>96</v>
      </c>
      <c r="H246" s="318">
        <v>726240</v>
      </c>
      <c r="I246" t="str">
        <f>Table3[[#This Row],[Company ]]&amp;Table3[[#This Row],[Product]]</f>
        <v>Industrias BachocoChicken</v>
      </c>
      <c r="J246" t="str">
        <f>INDEX('Company+Product scope'!D:D,MATCH(Table3[[#This Row],[Company+Product key]],'Company+Product scope'!C:C,0))</f>
        <v>Yes</v>
      </c>
    </row>
    <row r="247" spans="1:10">
      <c r="A247" t="s">
        <v>51</v>
      </c>
      <c r="B247" t="s">
        <v>85</v>
      </c>
      <c r="C247" t="s">
        <v>71</v>
      </c>
      <c r="D247" t="s">
        <v>57</v>
      </c>
      <c r="E247">
        <v>20</v>
      </c>
      <c r="F247" t="s">
        <v>98</v>
      </c>
      <c r="G247" t="s">
        <v>96</v>
      </c>
      <c r="H247" s="318">
        <v>3308426.6666666665</v>
      </c>
      <c r="I247" t="str">
        <f>Table3[[#This Row],[Company ]]&amp;Table3[[#This Row],[Product]]</f>
        <v>Perdue FarmsChicken</v>
      </c>
      <c r="J247" t="str">
        <f>INDEX('Company+Product scope'!D:D,MATCH(Table3[[#This Row],[Company+Product key]],'Company+Product scope'!C:C,0))</f>
        <v>Yes</v>
      </c>
    </row>
    <row r="248" spans="1:10">
      <c r="A248" t="s">
        <v>51</v>
      </c>
      <c r="B248" t="s">
        <v>86</v>
      </c>
      <c r="C248" t="s">
        <v>71</v>
      </c>
      <c r="D248" t="s">
        <v>57</v>
      </c>
      <c r="E248">
        <v>20</v>
      </c>
      <c r="F248" t="s">
        <v>98</v>
      </c>
      <c r="G248" t="s">
        <v>96</v>
      </c>
      <c r="H248" s="318">
        <v>2881289.9555555554</v>
      </c>
      <c r="I248" t="str">
        <f>Table3[[#This Row],[Company ]]&amp;Table3[[#This Row],[Product]]</f>
        <v>Continental Grain CompanyChicken</v>
      </c>
      <c r="J248" t="str">
        <f>INDEX('Company+Product scope'!D:D,MATCH(Table3[[#This Row],[Company+Product key]],'Company+Product scope'!C:C,0))</f>
        <v>Yes</v>
      </c>
    </row>
    <row r="249" spans="1:10">
      <c r="A249" t="s">
        <v>51</v>
      </c>
      <c r="B249" t="s">
        <v>87</v>
      </c>
      <c r="C249" t="s">
        <v>71</v>
      </c>
      <c r="D249" t="s">
        <v>72</v>
      </c>
      <c r="E249">
        <v>20</v>
      </c>
      <c r="F249" t="s">
        <v>98</v>
      </c>
      <c r="G249" t="s">
        <v>96</v>
      </c>
      <c r="H249" s="318">
        <v>830844</v>
      </c>
      <c r="I249" t="str">
        <f>Table3[[#This Row],[Company ]]&amp;Table3[[#This Row],[Product]]</f>
        <v>WH GroupChicken</v>
      </c>
      <c r="J249" t="str">
        <f>INDEX('Company+Product scope'!D:D,MATCH(Table3[[#This Row],[Company+Product key]],'Company+Product scope'!C:C,0))</f>
        <v>Yes</v>
      </c>
    </row>
    <row r="250" spans="1:10">
      <c r="A250" t="s">
        <v>51</v>
      </c>
      <c r="B250" t="s">
        <v>87</v>
      </c>
      <c r="C250" t="s">
        <v>71</v>
      </c>
      <c r="D250" t="s">
        <v>88</v>
      </c>
      <c r="E250">
        <v>20</v>
      </c>
      <c r="F250" t="s">
        <v>98</v>
      </c>
      <c r="G250" t="s">
        <v>96</v>
      </c>
      <c r="H250" s="318">
        <v>475419.25925925927</v>
      </c>
      <c r="I250" t="str">
        <f>Table3[[#This Row],[Company ]]&amp;Table3[[#This Row],[Product]]</f>
        <v>WH GroupChicken</v>
      </c>
      <c r="J250" t="str">
        <f>INDEX('Company+Product scope'!D:D,MATCH(Table3[[#This Row],[Company+Product key]],'Company+Product scope'!C:C,0))</f>
        <v>Yes</v>
      </c>
    </row>
    <row r="251" spans="1:10">
      <c r="A251" t="s">
        <v>51</v>
      </c>
      <c r="B251" t="s">
        <v>89</v>
      </c>
      <c r="C251" t="s">
        <v>71</v>
      </c>
      <c r="D251" t="s">
        <v>54</v>
      </c>
      <c r="E251">
        <v>20</v>
      </c>
      <c r="F251" t="s">
        <v>98</v>
      </c>
      <c r="G251" t="s">
        <v>96</v>
      </c>
      <c r="H251" s="318">
        <v>2840814.6962962965</v>
      </c>
      <c r="I251" t="str">
        <f>Table3[[#This Row],[Company ]]&amp;Table3[[#This Row],[Product]]</f>
        <v>Aurora AlimentosChicken</v>
      </c>
      <c r="J251" t="str">
        <f>INDEX('Company+Product scope'!D:D,MATCH(Table3[[#This Row],[Company+Product key]],'Company+Product scope'!C:C,0))</f>
        <v>Yes</v>
      </c>
    </row>
    <row r="252" spans="1:10">
      <c r="A252" t="s">
        <v>51</v>
      </c>
      <c r="B252" t="s">
        <v>87</v>
      </c>
      <c r="C252" t="s">
        <v>90</v>
      </c>
      <c r="D252" t="s">
        <v>57</v>
      </c>
      <c r="E252">
        <v>20</v>
      </c>
      <c r="F252" t="s">
        <v>98</v>
      </c>
      <c r="G252" t="s">
        <v>96</v>
      </c>
      <c r="H252" s="318">
        <v>223185133.80343986</v>
      </c>
      <c r="I252" t="str">
        <f>Table3[[#This Row],[Company ]]&amp;Table3[[#This Row],[Product]]</f>
        <v>WH GroupPigs</v>
      </c>
      <c r="J252" t="str">
        <f>INDEX('Company+Product scope'!D:D,MATCH(Table3[[#This Row],[Company+Product key]],'Company+Product scope'!C:C,0))</f>
        <v>Yes</v>
      </c>
    </row>
    <row r="253" spans="1:10">
      <c r="A253" t="s">
        <v>51</v>
      </c>
      <c r="B253" t="s">
        <v>87</v>
      </c>
      <c r="C253" t="s">
        <v>90</v>
      </c>
      <c r="D253" t="s">
        <v>72</v>
      </c>
      <c r="E253">
        <v>20</v>
      </c>
      <c r="F253" t="s">
        <v>98</v>
      </c>
      <c r="G253" t="s">
        <v>96</v>
      </c>
      <c r="H253" s="318">
        <v>111683033.27478765</v>
      </c>
      <c r="I253" t="str">
        <f>Table3[[#This Row],[Company ]]&amp;Table3[[#This Row],[Product]]</f>
        <v>WH GroupPigs</v>
      </c>
      <c r="J253" t="str">
        <f>INDEX('Company+Product scope'!D:D,MATCH(Table3[[#This Row],[Company+Product key]],'Company+Product scope'!C:C,0))</f>
        <v>Yes</v>
      </c>
    </row>
    <row r="254" spans="1:10">
      <c r="A254" t="s">
        <v>51</v>
      </c>
      <c r="B254" t="s">
        <v>87</v>
      </c>
      <c r="C254" t="s">
        <v>90</v>
      </c>
      <c r="D254" t="s">
        <v>88</v>
      </c>
      <c r="E254">
        <v>20</v>
      </c>
      <c r="F254" t="s">
        <v>98</v>
      </c>
      <c r="G254" t="s">
        <v>96</v>
      </c>
      <c r="H254" s="318">
        <v>25619649.248060089</v>
      </c>
      <c r="I254" t="str">
        <f>Table3[[#This Row],[Company ]]&amp;Table3[[#This Row],[Product]]</f>
        <v>WH GroupPigs</v>
      </c>
      <c r="J254" t="str">
        <f>INDEX('Company+Product scope'!D:D,MATCH(Table3[[#This Row],[Company+Product key]],'Company+Product scope'!C:C,0))</f>
        <v>Yes</v>
      </c>
    </row>
    <row r="255" spans="1:10">
      <c r="A255" t="s">
        <v>51</v>
      </c>
      <c r="B255" t="s">
        <v>52</v>
      </c>
      <c r="C255" t="s">
        <v>90</v>
      </c>
      <c r="D255" t="s">
        <v>57</v>
      </c>
      <c r="E255">
        <v>20</v>
      </c>
      <c r="F255" t="s">
        <v>98</v>
      </c>
      <c r="G255" t="s">
        <v>96</v>
      </c>
      <c r="H255" s="318">
        <v>201535874.66666666</v>
      </c>
      <c r="I255" t="str">
        <f>Table3[[#This Row],[Company ]]&amp;Table3[[#This Row],[Product]]</f>
        <v>JBSPigs</v>
      </c>
      <c r="J255" t="str">
        <f>INDEX('Company+Product scope'!D:D,MATCH(Table3[[#This Row],[Company+Product key]],'Company+Product scope'!C:C,0))</f>
        <v>Yes</v>
      </c>
    </row>
    <row r="256" spans="1:10">
      <c r="A256" t="s">
        <v>51</v>
      </c>
      <c r="B256" t="s">
        <v>52</v>
      </c>
      <c r="C256" t="s">
        <v>90</v>
      </c>
      <c r="D256" t="s">
        <v>54</v>
      </c>
      <c r="E256">
        <v>20</v>
      </c>
      <c r="F256" t="s">
        <v>98</v>
      </c>
      <c r="G256" t="s">
        <v>96</v>
      </c>
      <c r="H256" s="318">
        <v>49551837.866666667</v>
      </c>
      <c r="I256" t="str">
        <f>Table3[[#This Row],[Company ]]&amp;Table3[[#This Row],[Product]]</f>
        <v>JBSPigs</v>
      </c>
      <c r="J256" t="str">
        <f>INDEX('Company+Product scope'!D:D,MATCH(Table3[[#This Row],[Company+Product key]],'Company+Product scope'!C:C,0))</f>
        <v>Yes</v>
      </c>
    </row>
    <row r="257" spans="1:10">
      <c r="A257" t="s">
        <v>51</v>
      </c>
      <c r="B257" t="s">
        <v>52</v>
      </c>
      <c r="C257" t="s">
        <v>90</v>
      </c>
      <c r="D257" t="s">
        <v>58</v>
      </c>
      <c r="E257">
        <v>20</v>
      </c>
      <c r="F257" t="s">
        <v>98</v>
      </c>
      <c r="G257" t="s">
        <v>96</v>
      </c>
      <c r="H257" s="318">
        <v>28514590.346666668</v>
      </c>
      <c r="I257" t="str">
        <f>Table3[[#This Row],[Company ]]&amp;Table3[[#This Row],[Product]]</f>
        <v>JBSPigs</v>
      </c>
      <c r="J257" t="str">
        <f>INDEX('Company+Product scope'!D:D,MATCH(Table3[[#This Row],[Company+Product key]],'Company+Product scope'!C:C,0))</f>
        <v>Yes</v>
      </c>
    </row>
    <row r="258" spans="1:10">
      <c r="A258" t="s">
        <v>51</v>
      </c>
      <c r="B258" t="s">
        <v>52</v>
      </c>
      <c r="C258" t="s">
        <v>90</v>
      </c>
      <c r="D258" t="s">
        <v>64</v>
      </c>
      <c r="E258">
        <v>20</v>
      </c>
      <c r="F258" t="s">
        <v>98</v>
      </c>
      <c r="G258" t="s">
        <v>96</v>
      </c>
      <c r="H258" s="318">
        <v>8988046.3859999999</v>
      </c>
      <c r="I258" t="str">
        <f>Table3[[#This Row],[Company ]]&amp;Table3[[#This Row],[Product]]</f>
        <v>JBSPigs</v>
      </c>
      <c r="J258" t="str">
        <f>INDEX('Company+Product scope'!D:D,MATCH(Table3[[#This Row],[Company+Product key]],'Company+Product scope'!C:C,0))</f>
        <v>Yes</v>
      </c>
    </row>
    <row r="259" spans="1:10">
      <c r="A259" t="s">
        <v>51</v>
      </c>
      <c r="B259" t="s">
        <v>61</v>
      </c>
      <c r="C259" t="s">
        <v>90</v>
      </c>
      <c r="D259" t="s">
        <v>57</v>
      </c>
      <c r="E259">
        <v>20</v>
      </c>
      <c r="F259" t="s">
        <v>98</v>
      </c>
      <c r="G259" t="s">
        <v>96</v>
      </c>
      <c r="H259" s="318">
        <v>154442470.00000003</v>
      </c>
      <c r="I259" t="str">
        <f>Table3[[#This Row],[Company ]]&amp;Table3[[#This Row],[Product]]</f>
        <v>TysonPigs</v>
      </c>
      <c r="J259" t="str">
        <f>INDEX('Company+Product scope'!D:D,MATCH(Table3[[#This Row],[Company+Product key]],'Company+Product scope'!C:C,0))</f>
        <v>Yes</v>
      </c>
    </row>
    <row r="260" spans="1:10">
      <c r="A260" t="s">
        <v>51</v>
      </c>
      <c r="B260" t="s">
        <v>70</v>
      </c>
      <c r="C260" t="s">
        <v>90</v>
      </c>
      <c r="D260" t="s">
        <v>64</v>
      </c>
      <c r="E260">
        <v>20</v>
      </c>
      <c r="F260" t="s">
        <v>98</v>
      </c>
      <c r="G260" t="s">
        <v>96</v>
      </c>
      <c r="H260" s="318">
        <v>78532966.666666672</v>
      </c>
      <c r="I260" t="str">
        <f>Table3[[#This Row],[Company ]]&amp;Table3[[#This Row],[Product]]</f>
        <v>Tönnies GroupPigs</v>
      </c>
      <c r="J260" t="str">
        <f>INDEX('Company+Product scope'!D:D,MATCH(Table3[[#This Row],[Company+Product key]],'Company+Product scope'!C:C,0))</f>
        <v>Yes</v>
      </c>
    </row>
    <row r="261" spans="1:10">
      <c r="A261" t="s">
        <v>51</v>
      </c>
      <c r="B261" t="s">
        <v>67</v>
      </c>
      <c r="C261" t="s">
        <v>90</v>
      </c>
      <c r="D261" t="s">
        <v>64</v>
      </c>
      <c r="E261">
        <v>20</v>
      </c>
      <c r="F261" t="s">
        <v>98</v>
      </c>
      <c r="G261" t="s">
        <v>96</v>
      </c>
      <c r="H261" s="318">
        <v>64481083.688888885</v>
      </c>
      <c r="I261" t="str">
        <f>Table3[[#This Row],[Company ]]&amp;Table3[[#This Row],[Product]]</f>
        <v>Danish CrownPigs</v>
      </c>
      <c r="J261" t="str">
        <f>INDEX('Company+Product scope'!D:D,MATCH(Table3[[#This Row],[Company+Product key]],'Company+Product scope'!C:C,0))</f>
        <v>Yes</v>
      </c>
    </row>
    <row r="262" spans="1:10">
      <c r="A262" t="s">
        <v>51</v>
      </c>
      <c r="B262" t="s">
        <v>67</v>
      </c>
      <c r="C262" t="s">
        <v>90</v>
      </c>
      <c r="D262" t="s">
        <v>88</v>
      </c>
      <c r="E262">
        <v>20</v>
      </c>
      <c r="F262" t="s">
        <v>98</v>
      </c>
      <c r="G262" t="s">
        <v>96</v>
      </c>
      <c r="H262" s="318">
        <v>5197776.9777777782</v>
      </c>
      <c r="I262" t="str">
        <f>Table3[[#This Row],[Company ]]&amp;Table3[[#This Row],[Product]]</f>
        <v>Danish CrownPigs</v>
      </c>
      <c r="J262" t="str">
        <f>INDEX('Company+Product scope'!D:D,MATCH(Table3[[#This Row],[Company+Product key]],'Company+Product scope'!C:C,0))</f>
        <v>Yes</v>
      </c>
    </row>
    <row r="263" spans="1:10">
      <c r="A263" t="s">
        <v>51</v>
      </c>
      <c r="B263" t="s">
        <v>66</v>
      </c>
      <c r="C263" t="s">
        <v>90</v>
      </c>
      <c r="D263" t="s">
        <v>64</v>
      </c>
      <c r="E263">
        <v>20</v>
      </c>
      <c r="F263" t="s">
        <v>98</v>
      </c>
      <c r="G263" t="s">
        <v>96</v>
      </c>
      <c r="H263" s="318">
        <v>53126121.670000009</v>
      </c>
      <c r="I263" t="str">
        <f>Table3[[#This Row],[Company ]]&amp;Table3[[#This Row],[Product]]</f>
        <v>Vion Food GroupPigs</v>
      </c>
      <c r="J263" t="str">
        <f>INDEX('Company+Product scope'!D:D,MATCH(Table3[[#This Row],[Company+Product key]],'Company+Product scope'!C:C,0))</f>
        <v>Yes</v>
      </c>
    </row>
    <row r="264" spans="1:10">
      <c r="A264" t="s">
        <v>51</v>
      </c>
      <c r="B264" t="s">
        <v>91</v>
      </c>
      <c r="C264" t="s">
        <v>90</v>
      </c>
      <c r="D264" t="s">
        <v>72</v>
      </c>
      <c r="E264">
        <v>20</v>
      </c>
      <c r="F264" t="s">
        <v>98</v>
      </c>
      <c r="G264" t="s">
        <v>96</v>
      </c>
      <c r="H264" s="318">
        <v>112378500</v>
      </c>
      <c r="I264" t="str">
        <f>Table3[[#This Row],[Company ]]&amp;Table3[[#This Row],[Product]]</f>
        <v>Muyuan FoodstuffPigs</v>
      </c>
      <c r="J264" t="str">
        <f>INDEX('Company+Product scope'!D:D,MATCH(Table3[[#This Row],[Company+Product key]],'Company+Product scope'!C:C,0))</f>
        <v>Yes</v>
      </c>
    </row>
    <row r="265" spans="1:10">
      <c r="A265" t="s">
        <v>51</v>
      </c>
      <c r="B265" t="s">
        <v>73</v>
      </c>
      <c r="C265" t="s">
        <v>90</v>
      </c>
      <c r="D265" t="s">
        <v>54</v>
      </c>
      <c r="E265">
        <v>20</v>
      </c>
      <c r="F265" t="s">
        <v>98</v>
      </c>
      <c r="G265" t="s">
        <v>96</v>
      </c>
      <c r="H265" s="318">
        <v>54195703.466666661</v>
      </c>
      <c r="I265" t="str">
        <f>Table3[[#This Row],[Company ]]&amp;Table3[[#This Row],[Product]]</f>
        <v>BRFPigs</v>
      </c>
      <c r="J265" t="str">
        <f>INDEX('Company+Product scope'!D:D,MATCH(Table3[[#This Row],[Company+Product key]],'Company+Product scope'!C:C,0))</f>
        <v>Yes</v>
      </c>
    </row>
    <row r="266" spans="1:10">
      <c r="A266" t="s">
        <v>51</v>
      </c>
      <c r="B266" t="s">
        <v>92</v>
      </c>
      <c r="C266" t="s">
        <v>90</v>
      </c>
      <c r="D266" t="s">
        <v>64</v>
      </c>
      <c r="E266">
        <v>20</v>
      </c>
      <c r="F266" t="s">
        <v>98</v>
      </c>
      <c r="G266" t="s">
        <v>96</v>
      </c>
      <c r="H266" s="318">
        <v>37548148.148148149</v>
      </c>
      <c r="I266" t="str">
        <f>Table3[[#This Row],[Company ]]&amp;Table3[[#This Row],[Product]]</f>
        <v>Grupo VallPigs</v>
      </c>
      <c r="J266" t="str">
        <f>INDEX('Company+Product scope'!D:D,MATCH(Table3[[#This Row],[Company+Product key]],'Company+Product scope'!C:C,0))</f>
        <v>Yes</v>
      </c>
    </row>
    <row r="267" spans="1:10">
      <c r="A267" t="s">
        <v>51</v>
      </c>
      <c r="B267" t="s">
        <v>93</v>
      </c>
      <c r="C267" t="s">
        <v>90</v>
      </c>
      <c r="D267" t="s">
        <v>72</v>
      </c>
      <c r="E267">
        <v>20</v>
      </c>
      <c r="F267" t="s">
        <v>98</v>
      </c>
      <c r="G267" t="s">
        <v>96</v>
      </c>
      <c r="H267" s="318">
        <v>71613749.999999985</v>
      </c>
      <c r="I267" t="str">
        <f>Table3[[#This Row],[Company ]]&amp;Table3[[#This Row],[Product]]</f>
        <v>Zhengbang GroupPigs</v>
      </c>
      <c r="J267" t="str">
        <f>INDEX('Company+Product scope'!D:D,MATCH(Table3[[#This Row],[Company+Product key]],'Company+Product scope'!C:C,0))</f>
        <v>Yes</v>
      </c>
    </row>
    <row r="268" spans="1:10">
      <c r="A268" t="s">
        <v>51</v>
      </c>
      <c r="B268" t="s">
        <v>63</v>
      </c>
      <c r="C268" t="s">
        <v>90</v>
      </c>
      <c r="D268" t="s">
        <v>64</v>
      </c>
      <c r="E268">
        <v>20</v>
      </c>
      <c r="F268" t="s">
        <v>98</v>
      </c>
      <c r="G268" t="s">
        <v>96</v>
      </c>
      <c r="H268" s="318">
        <v>37001709.401709408</v>
      </c>
      <c r="I268" t="str">
        <f>Table3[[#This Row],[Company ]]&amp;Table3[[#This Row],[Product]]</f>
        <v>BigardPigs</v>
      </c>
      <c r="J268" t="str">
        <f>INDEX('Company+Product scope'!D:D,MATCH(Table3[[#This Row],[Company+Product key]],'Company+Product scope'!C:C,0))</f>
        <v>Yes</v>
      </c>
    </row>
    <row r="269" spans="1:10">
      <c r="A269" t="s">
        <v>51</v>
      </c>
      <c r="B269" t="s">
        <v>89</v>
      </c>
      <c r="C269" t="s">
        <v>90</v>
      </c>
      <c r="D269" t="s">
        <v>54</v>
      </c>
      <c r="E269">
        <v>20</v>
      </c>
      <c r="F269" t="s">
        <v>98</v>
      </c>
      <c r="G269" t="s">
        <v>96</v>
      </c>
      <c r="H269" s="318">
        <v>41042222.222222224</v>
      </c>
      <c r="I269" t="str">
        <f>Table3[[#This Row],[Company ]]&amp;Table3[[#This Row],[Product]]</f>
        <v>Aurora AlimentosPigs</v>
      </c>
      <c r="J269" t="str">
        <f>INDEX('Company+Product scope'!D:D,MATCH(Table3[[#This Row],[Company+Product key]],'Company+Product scope'!C:C,0))</f>
        <v>Yes</v>
      </c>
    </row>
    <row r="270" spans="1:10">
      <c r="A270" t="s">
        <v>51</v>
      </c>
      <c r="B270" t="s">
        <v>77</v>
      </c>
      <c r="C270" t="s">
        <v>90</v>
      </c>
      <c r="D270" t="s">
        <v>57</v>
      </c>
      <c r="E270">
        <v>20</v>
      </c>
      <c r="F270" t="s">
        <v>98</v>
      </c>
      <c r="G270" t="s">
        <v>96</v>
      </c>
      <c r="H270" s="318">
        <v>28526388.888888888</v>
      </c>
      <c r="I270" t="str">
        <f>Table3[[#This Row],[Company ]]&amp;Table3[[#This Row],[Product]]</f>
        <v>Charoen PokphandPigs</v>
      </c>
      <c r="J270" t="str">
        <f>INDEX('Company+Product scope'!D:D,MATCH(Table3[[#This Row],[Company+Product key]],'Company+Product scope'!C:C,0))</f>
        <v>Yes</v>
      </c>
    </row>
    <row r="271" spans="1:10">
      <c r="A271" t="s">
        <v>51</v>
      </c>
      <c r="B271" t="s">
        <v>77</v>
      </c>
      <c r="C271" t="s">
        <v>90</v>
      </c>
      <c r="D271" t="s">
        <v>78</v>
      </c>
      <c r="E271">
        <v>20</v>
      </c>
      <c r="F271" t="s">
        <v>98</v>
      </c>
      <c r="G271" t="s">
        <v>96</v>
      </c>
      <c r="H271" s="318">
        <v>4390000</v>
      </c>
      <c r="I271" t="str">
        <f>Table3[[#This Row],[Company ]]&amp;Table3[[#This Row],[Product]]</f>
        <v>Charoen PokphandPigs</v>
      </c>
      <c r="J271" t="str">
        <f>INDEX('Company+Product scope'!D:D,MATCH(Table3[[#This Row],[Company+Product key]],'Company+Product scope'!C:C,0))</f>
        <v>Yes</v>
      </c>
    </row>
    <row r="272" spans="1:10">
      <c r="A272" t="s">
        <v>51</v>
      </c>
      <c r="B272" t="s">
        <v>77</v>
      </c>
      <c r="C272" t="s">
        <v>90</v>
      </c>
      <c r="D272" t="s">
        <v>72</v>
      </c>
      <c r="E272">
        <v>20</v>
      </c>
      <c r="F272" t="s">
        <v>98</v>
      </c>
      <c r="G272" t="s">
        <v>96</v>
      </c>
      <c r="H272" s="318">
        <v>9576749.9999999981</v>
      </c>
      <c r="I272" t="str">
        <f>Table3[[#This Row],[Company ]]&amp;Table3[[#This Row],[Product]]</f>
        <v>Charoen PokphandPigs</v>
      </c>
      <c r="J272" t="str">
        <f>INDEX('Company+Product scope'!D:D,MATCH(Table3[[#This Row],[Company+Product key]],'Company+Product scope'!C:C,0))</f>
        <v>Yes</v>
      </c>
    </row>
    <row r="273" spans="1:10">
      <c r="A273" t="s">
        <v>51</v>
      </c>
      <c r="B273" t="s">
        <v>69</v>
      </c>
      <c r="C273" t="s">
        <v>90</v>
      </c>
      <c r="D273" t="s">
        <v>64</v>
      </c>
      <c r="E273">
        <v>20</v>
      </c>
      <c r="F273" t="s">
        <v>98</v>
      </c>
      <c r="G273" t="s">
        <v>96</v>
      </c>
      <c r="H273" s="318">
        <v>29135333.333333332</v>
      </c>
      <c r="I273" t="str">
        <f>Table3[[#This Row],[Company ]]&amp;Table3[[#This Row],[Product]]</f>
        <v>WestfleischPigs</v>
      </c>
      <c r="J273" t="str">
        <f>INDEX('Company+Product scope'!D:D,MATCH(Table3[[#This Row],[Company+Product key]],'Company+Product scope'!C:C,0))</f>
        <v>Yes</v>
      </c>
    </row>
    <row r="274" spans="1:10">
      <c r="A274" t="s">
        <v>51</v>
      </c>
      <c r="B274" t="s">
        <v>94</v>
      </c>
      <c r="C274" t="s">
        <v>90</v>
      </c>
      <c r="D274" t="s">
        <v>64</v>
      </c>
      <c r="E274">
        <v>20</v>
      </c>
      <c r="F274" t="s">
        <v>98</v>
      </c>
      <c r="G274" t="s">
        <v>96</v>
      </c>
      <c r="H274" s="318">
        <v>28252444.444444444</v>
      </c>
      <c r="I274" t="str">
        <f>Table3[[#This Row],[Company ]]&amp;Table3[[#This Row],[Product]]</f>
        <v>Grupo JorgePigs</v>
      </c>
      <c r="J274" t="str">
        <f>INDEX('Company+Product scope'!D:D,MATCH(Table3[[#This Row],[Company+Product key]],'Company+Product scope'!C:C,0))</f>
        <v>Yes</v>
      </c>
    </row>
    <row r="275" spans="1:10">
      <c r="A275" t="s">
        <v>51</v>
      </c>
      <c r="B275" t="s">
        <v>83</v>
      </c>
      <c r="C275" t="s">
        <v>90</v>
      </c>
      <c r="D275" t="s">
        <v>72</v>
      </c>
      <c r="E275">
        <v>20</v>
      </c>
      <c r="F275" t="s">
        <v>98</v>
      </c>
      <c r="G275" t="s">
        <v>96</v>
      </c>
      <c r="H275" s="318">
        <v>33561000</v>
      </c>
      <c r="I275" t="str">
        <f>Table3[[#This Row],[Company ]]&amp;Table3[[#This Row],[Product]]</f>
        <v>New Hope GroupPigs</v>
      </c>
      <c r="J275" t="str">
        <f>INDEX('Company+Product scope'!D:D,MATCH(Table3[[#This Row],[Company+Product key]],'Company+Product scope'!C:C,0))</f>
        <v>Yes</v>
      </c>
    </row>
    <row r="276" spans="1:10">
      <c r="A276" t="s">
        <v>51</v>
      </c>
      <c r="B276" t="s">
        <v>74</v>
      </c>
      <c r="C276" t="s">
        <v>90</v>
      </c>
      <c r="D276" t="s">
        <v>72</v>
      </c>
      <c r="E276">
        <v>20</v>
      </c>
      <c r="F276" t="s">
        <v>98</v>
      </c>
      <c r="G276" t="s">
        <v>96</v>
      </c>
      <c r="H276" s="318">
        <v>32544000</v>
      </c>
      <c r="I276" t="str">
        <f>Table3[[#This Row],[Company ]]&amp;Table3[[#This Row],[Product]]</f>
        <v>Wen's Food GroupPigs</v>
      </c>
      <c r="J276" t="str">
        <f>INDEX('Company+Product scope'!D:D,MATCH(Table3[[#This Row],[Company+Product key]],'Company+Product scope'!C:C,0))</f>
        <v>Yes</v>
      </c>
    </row>
    <row r="277" spans="1:10">
      <c r="A277" t="s">
        <v>51</v>
      </c>
      <c r="B277" t="s">
        <v>65</v>
      </c>
      <c r="C277" t="s">
        <v>90</v>
      </c>
      <c r="D277" t="s">
        <v>64</v>
      </c>
      <c r="E277">
        <v>20</v>
      </c>
      <c r="F277" t="s">
        <v>98</v>
      </c>
      <c r="G277" t="s">
        <v>96</v>
      </c>
      <c r="H277" s="318">
        <v>3122507.1225071223</v>
      </c>
      <c r="I277" t="str">
        <f>Table3[[#This Row],[Company ]]&amp;Table3[[#This Row],[Product]]</f>
        <v>Gruppo CremoniniPigs</v>
      </c>
      <c r="J277" t="str">
        <f>INDEX('Company+Product scope'!D:D,MATCH(Table3[[#This Row],[Company+Product key]],'Company+Product scope'!C:C,0))</f>
        <v>Yes</v>
      </c>
    </row>
    <row r="278" spans="1:10">
      <c r="A278" t="s">
        <v>51</v>
      </c>
      <c r="B278" t="s">
        <v>52</v>
      </c>
      <c r="C278" t="s">
        <v>53</v>
      </c>
      <c r="D278" t="s">
        <v>54</v>
      </c>
      <c r="E278">
        <v>20</v>
      </c>
      <c r="F278" t="s">
        <v>99</v>
      </c>
      <c r="G278" t="s">
        <v>100</v>
      </c>
      <c r="H278" s="320">
        <v>0.77038962223848317</v>
      </c>
      <c r="I278" t="str">
        <f>Table3[[#This Row],[Company ]]&amp;Table3[[#This Row],[Product]]</f>
        <v>JBSCattle</v>
      </c>
      <c r="J278" t="str">
        <f>INDEX('Company+Product scope'!D:D,MATCH(Table3[[#This Row],[Company+Product key]],'Company+Product scope'!C:C,0))</f>
        <v>Yes</v>
      </c>
    </row>
    <row r="279" spans="1:10">
      <c r="A279" t="s">
        <v>51</v>
      </c>
      <c r="B279" t="s">
        <v>52</v>
      </c>
      <c r="C279" t="s">
        <v>53</v>
      </c>
      <c r="D279" t="s">
        <v>57</v>
      </c>
      <c r="E279">
        <v>20</v>
      </c>
      <c r="F279" t="s">
        <v>99</v>
      </c>
      <c r="G279" t="s">
        <v>100</v>
      </c>
      <c r="H279" s="320">
        <v>0.82090388391723901</v>
      </c>
      <c r="I279" t="str">
        <f>Table3[[#This Row],[Company ]]&amp;Table3[[#This Row],[Product]]</f>
        <v>JBSCattle</v>
      </c>
      <c r="J279" t="str">
        <f>INDEX('Company+Product scope'!D:D,MATCH(Table3[[#This Row],[Company+Product key]],'Company+Product scope'!C:C,0))</f>
        <v>Yes</v>
      </c>
    </row>
    <row r="280" spans="1:10">
      <c r="A280" t="s">
        <v>51</v>
      </c>
      <c r="B280" t="s">
        <v>52</v>
      </c>
      <c r="C280" t="s">
        <v>53</v>
      </c>
      <c r="D280" t="s">
        <v>58</v>
      </c>
      <c r="E280">
        <v>20</v>
      </c>
      <c r="F280" t="s">
        <v>99</v>
      </c>
      <c r="G280" t="s">
        <v>100</v>
      </c>
      <c r="H280" s="320">
        <v>0.83894281897666934</v>
      </c>
      <c r="I280" t="str">
        <f>Table3[[#This Row],[Company ]]&amp;Table3[[#This Row],[Product]]</f>
        <v>JBSCattle</v>
      </c>
      <c r="J280" t="str">
        <f>INDEX('Company+Product scope'!D:D,MATCH(Table3[[#This Row],[Company+Product key]],'Company+Product scope'!C:C,0))</f>
        <v>Yes</v>
      </c>
    </row>
    <row r="281" spans="1:10">
      <c r="A281" t="s">
        <v>51</v>
      </c>
      <c r="B281" t="s">
        <v>59</v>
      </c>
      <c r="C281" t="s">
        <v>53</v>
      </c>
      <c r="D281" t="s">
        <v>54</v>
      </c>
      <c r="E281">
        <v>20</v>
      </c>
      <c r="F281" t="s">
        <v>99</v>
      </c>
      <c r="G281" t="s">
        <v>100</v>
      </c>
      <c r="H281" s="320">
        <v>0.77038962223848317</v>
      </c>
      <c r="I281" t="str">
        <f>Table3[[#This Row],[Company ]]&amp;Table3[[#This Row],[Product]]</f>
        <v>MarfrigCattle</v>
      </c>
      <c r="J281" t="str">
        <f>INDEX('Company+Product scope'!D:D,MATCH(Table3[[#This Row],[Company+Product key]],'Company+Product scope'!C:C,0))</f>
        <v>Yes</v>
      </c>
    </row>
    <row r="282" spans="1:10">
      <c r="A282" t="s">
        <v>51</v>
      </c>
      <c r="B282" t="s">
        <v>59</v>
      </c>
      <c r="C282" t="s">
        <v>53</v>
      </c>
      <c r="D282" t="s">
        <v>57</v>
      </c>
      <c r="E282">
        <v>20</v>
      </c>
      <c r="F282" t="s">
        <v>99</v>
      </c>
      <c r="G282" t="s">
        <v>100</v>
      </c>
      <c r="H282" s="320">
        <v>0.82090388391723867</v>
      </c>
      <c r="I282" t="str">
        <f>Table3[[#This Row],[Company ]]&amp;Table3[[#This Row],[Product]]</f>
        <v>MarfrigCattle</v>
      </c>
      <c r="J282" t="str">
        <f>INDEX('Company+Product scope'!D:D,MATCH(Table3[[#This Row],[Company+Product key]],'Company+Product scope'!C:C,0))</f>
        <v>Yes</v>
      </c>
    </row>
    <row r="283" spans="1:10">
      <c r="A283" t="s">
        <v>51</v>
      </c>
      <c r="B283" t="s">
        <v>60</v>
      </c>
      <c r="C283" t="s">
        <v>53</v>
      </c>
      <c r="D283" t="s">
        <v>57</v>
      </c>
      <c r="E283">
        <v>20</v>
      </c>
      <c r="F283" t="s">
        <v>99</v>
      </c>
      <c r="G283" t="s">
        <v>100</v>
      </c>
      <c r="H283" s="320">
        <v>0.82090388391723879</v>
      </c>
      <c r="I283" t="str">
        <f>Table3[[#This Row],[Company ]]&amp;Table3[[#This Row],[Product]]</f>
        <v>CargillCattle</v>
      </c>
      <c r="J283" t="str">
        <f>INDEX('Company+Product scope'!D:D,MATCH(Table3[[#This Row],[Company+Product key]],'Company+Product scope'!C:C,0))</f>
        <v>Yes</v>
      </c>
    </row>
    <row r="284" spans="1:10">
      <c r="A284" t="s">
        <v>51</v>
      </c>
      <c r="B284" t="s">
        <v>60</v>
      </c>
      <c r="C284" t="s">
        <v>53</v>
      </c>
      <c r="D284" t="s">
        <v>58</v>
      </c>
      <c r="E284">
        <v>20</v>
      </c>
      <c r="F284" t="s">
        <v>99</v>
      </c>
      <c r="G284" t="s">
        <v>100</v>
      </c>
      <c r="H284" s="320">
        <v>0.83894281897666934</v>
      </c>
      <c r="I284" t="str">
        <f>Table3[[#This Row],[Company ]]&amp;Table3[[#This Row],[Product]]</f>
        <v>CargillCattle</v>
      </c>
      <c r="J284" t="str">
        <f>INDEX('Company+Product scope'!D:D,MATCH(Table3[[#This Row],[Company+Product key]],'Company+Product scope'!C:C,0))</f>
        <v>Yes</v>
      </c>
    </row>
    <row r="285" spans="1:10">
      <c r="A285" t="s">
        <v>51</v>
      </c>
      <c r="B285" t="s">
        <v>61</v>
      </c>
      <c r="C285" t="s">
        <v>53</v>
      </c>
      <c r="D285" t="s">
        <v>57</v>
      </c>
      <c r="E285">
        <v>20</v>
      </c>
      <c r="F285" t="s">
        <v>99</v>
      </c>
      <c r="G285" t="s">
        <v>100</v>
      </c>
      <c r="H285" s="320">
        <v>0.82090388391723879</v>
      </c>
      <c r="I285" t="str">
        <f>Table3[[#This Row],[Company ]]&amp;Table3[[#This Row],[Product]]</f>
        <v>TysonCattle</v>
      </c>
      <c r="J285" t="str">
        <f>INDEX('Company+Product scope'!D:D,MATCH(Table3[[#This Row],[Company+Product key]],'Company+Product scope'!C:C,0))</f>
        <v>Yes</v>
      </c>
    </row>
    <row r="286" spans="1:10">
      <c r="A286" t="s">
        <v>51</v>
      </c>
      <c r="B286" t="s">
        <v>61</v>
      </c>
      <c r="C286" t="s">
        <v>53</v>
      </c>
      <c r="D286" t="s">
        <v>58</v>
      </c>
      <c r="E286">
        <v>20</v>
      </c>
      <c r="F286" t="s">
        <v>99</v>
      </c>
      <c r="G286" t="s">
        <v>100</v>
      </c>
      <c r="H286" s="320">
        <v>0.83894281897666934</v>
      </c>
      <c r="I286" t="str">
        <f>Table3[[#This Row],[Company ]]&amp;Table3[[#This Row],[Product]]</f>
        <v>TysonCattle</v>
      </c>
      <c r="J286" t="str">
        <f>INDEX('Company+Product scope'!D:D,MATCH(Table3[[#This Row],[Company+Product key]],'Company+Product scope'!C:C,0))</f>
        <v>Yes</v>
      </c>
    </row>
    <row r="287" spans="1:10">
      <c r="A287" t="s">
        <v>51</v>
      </c>
      <c r="B287" t="s">
        <v>62</v>
      </c>
      <c r="C287" t="s">
        <v>53</v>
      </c>
      <c r="D287" t="s">
        <v>54</v>
      </c>
      <c r="E287">
        <v>20</v>
      </c>
      <c r="F287" t="s">
        <v>99</v>
      </c>
      <c r="G287" t="s">
        <v>100</v>
      </c>
      <c r="H287" s="320">
        <v>0.77038962223848306</v>
      </c>
      <c r="I287" t="str">
        <f>Table3[[#This Row],[Company ]]&amp;Table3[[#This Row],[Product]]</f>
        <v>MinervaCattle</v>
      </c>
      <c r="J287" t="str">
        <f>INDEX('Company+Product scope'!D:D,MATCH(Table3[[#This Row],[Company+Product key]],'Company+Product scope'!C:C,0))</f>
        <v>Yes</v>
      </c>
    </row>
    <row r="288" spans="1:10">
      <c r="A288" t="s">
        <v>51</v>
      </c>
      <c r="B288" t="s">
        <v>63</v>
      </c>
      <c r="C288" t="s">
        <v>53</v>
      </c>
      <c r="D288" t="s">
        <v>64</v>
      </c>
      <c r="E288">
        <v>20</v>
      </c>
      <c r="F288" t="s">
        <v>99</v>
      </c>
      <c r="G288" t="s">
        <v>100</v>
      </c>
      <c r="H288" s="320">
        <v>0.82056432046516148</v>
      </c>
      <c r="I288" t="str">
        <f>Table3[[#This Row],[Company ]]&amp;Table3[[#This Row],[Product]]</f>
        <v>BigardCattle</v>
      </c>
      <c r="J288" t="str">
        <f>INDEX('Company+Product scope'!D:D,MATCH(Table3[[#This Row],[Company+Product key]],'Company+Product scope'!C:C,0))</f>
        <v>Yes</v>
      </c>
    </row>
    <row r="289" spans="1:10">
      <c r="A289" t="s">
        <v>51</v>
      </c>
      <c r="B289" t="s">
        <v>65</v>
      </c>
      <c r="C289" t="s">
        <v>53</v>
      </c>
      <c r="D289" t="s">
        <v>64</v>
      </c>
      <c r="E289">
        <v>20</v>
      </c>
      <c r="F289" t="s">
        <v>99</v>
      </c>
      <c r="G289" t="s">
        <v>100</v>
      </c>
      <c r="H289" s="320">
        <v>0.82056432046516148</v>
      </c>
      <c r="I289" t="str">
        <f>Table3[[#This Row],[Company ]]&amp;Table3[[#This Row],[Product]]</f>
        <v>Gruppo CremoniniCattle</v>
      </c>
      <c r="J289" t="str">
        <f>INDEX('Company+Product scope'!D:D,MATCH(Table3[[#This Row],[Company+Product key]],'Company+Product scope'!C:C,0))</f>
        <v>Yes</v>
      </c>
    </row>
    <row r="290" spans="1:10">
      <c r="A290" t="s">
        <v>51</v>
      </c>
      <c r="B290" t="s">
        <v>66</v>
      </c>
      <c r="C290" t="s">
        <v>53</v>
      </c>
      <c r="D290" t="s">
        <v>64</v>
      </c>
      <c r="E290">
        <v>20</v>
      </c>
      <c r="F290" t="s">
        <v>99</v>
      </c>
      <c r="G290" t="s">
        <v>100</v>
      </c>
      <c r="H290" s="320">
        <v>0.82056432046516137</v>
      </c>
      <c r="I290" t="str">
        <f>Table3[[#This Row],[Company ]]&amp;Table3[[#This Row],[Product]]</f>
        <v>Vion Food GroupCattle</v>
      </c>
      <c r="J290" t="str">
        <f>INDEX('Company+Product scope'!D:D,MATCH(Table3[[#This Row],[Company+Product key]],'Company+Product scope'!C:C,0))</f>
        <v>Yes</v>
      </c>
    </row>
    <row r="291" spans="1:10">
      <c r="A291" t="s">
        <v>51</v>
      </c>
      <c r="B291" t="s">
        <v>67</v>
      </c>
      <c r="C291" t="s">
        <v>53</v>
      </c>
      <c r="D291" t="s">
        <v>64</v>
      </c>
      <c r="E291">
        <v>20</v>
      </c>
      <c r="F291" t="s">
        <v>99</v>
      </c>
      <c r="G291" t="s">
        <v>100</v>
      </c>
      <c r="H291" s="320">
        <v>0.82056432046516148</v>
      </c>
      <c r="I291" t="str">
        <f>Table3[[#This Row],[Company ]]&amp;Table3[[#This Row],[Product]]</f>
        <v>Danish CrownCattle</v>
      </c>
      <c r="J291" t="str">
        <f>INDEX('Company+Product scope'!D:D,MATCH(Table3[[#This Row],[Company+Product key]],'Company+Product scope'!C:C,0))</f>
        <v>Yes</v>
      </c>
    </row>
    <row r="292" spans="1:10">
      <c r="A292" t="s">
        <v>51</v>
      </c>
      <c r="B292" t="s">
        <v>68</v>
      </c>
      <c r="C292" t="s">
        <v>53</v>
      </c>
      <c r="D292" t="s">
        <v>58</v>
      </c>
      <c r="E292">
        <v>20</v>
      </c>
      <c r="F292" t="s">
        <v>99</v>
      </c>
      <c r="G292" t="s">
        <v>100</v>
      </c>
      <c r="H292" s="320">
        <v>0.83894281897666934</v>
      </c>
      <c r="I292" t="str">
        <f>Table3[[#This Row],[Company ]]&amp;Table3[[#This Row],[Product]]</f>
        <v>Teys Cattle</v>
      </c>
      <c r="J292" t="str">
        <f>INDEX('Company+Product scope'!D:D,MATCH(Table3[[#This Row],[Company+Product key]],'Company+Product scope'!C:C,0))</f>
        <v>Yes</v>
      </c>
    </row>
    <row r="293" spans="1:10">
      <c r="A293" t="s">
        <v>51</v>
      </c>
      <c r="B293" t="s">
        <v>69</v>
      </c>
      <c r="C293" t="s">
        <v>53</v>
      </c>
      <c r="D293" t="s">
        <v>64</v>
      </c>
      <c r="E293">
        <v>20</v>
      </c>
      <c r="F293" t="s">
        <v>99</v>
      </c>
      <c r="G293" t="s">
        <v>100</v>
      </c>
      <c r="H293" s="320">
        <v>0.82056432046516148</v>
      </c>
      <c r="I293" t="str">
        <f>Table3[[#This Row],[Company ]]&amp;Table3[[#This Row],[Product]]</f>
        <v>WestfleischCattle</v>
      </c>
      <c r="J293" t="str">
        <f>INDEX('Company+Product scope'!D:D,MATCH(Table3[[#This Row],[Company+Product key]],'Company+Product scope'!C:C,0))</f>
        <v>Yes</v>
      </c>
    </row>
    <row r="294" spans="1:10">
      <c r="A294" t="s">
        <v>51</v>
      </c>
      <c r="B294" t="s">
        <v>70</v>
      </c>
      <c r="C294" t="s">
        <v>53</v>
      </c>
      <c r="D294" t="s">
        <v>64</v>
      </c>
      <c r="E294">
        <v>20</v>
      </c>
      <c r="F294" t="s">
        <v>99</v>
      </c>
      <c r="G294" t="s">
        <v>100</v>
      </c>
      <c r="H294" s="320">
        <v>0.82056432046516148</v>
      </c>
      <c r="I294" t="str">
        <f>Table3[[#This Row],[Company ]]&amp;Table3[[#This Row],[Product]]</f>
        <v>Tönnies GroupCattle</v>
      </c>
      <c r="J294" t="str">
        <f>INDEX('Company+Product scope'!D:D,MATCH(Table3[[#This Row],[Company+Product key]],'Company+Product scope'!C:C,0))</f>
        <v>Yes</v>
      </c>
    </row>
    <row r="295" spans="1:10">
      <c r="A295" t="s">
        <v>51</v>
      </c>
      <c r="B295" t="s">
        <v>52</v>
      </c>
      <c r="C295" t="s">
        <v>71</v>
      </c>
      <c r="D295" t="s">
        <v>57</v>
      </c>
      <c r="E295">
        <v>20</v>
      </c>
      <c r="F295" t="s">
        <v>99</v>
      </c>
      <c r="G295" t="s">
        <v>100</v>
      </c>
      <c r="H295" s="320">
        <v>8.3263685750104469E-2</v>
      </c>
      <c r="I295" t="str">
        <f>Table3[[#This Row],[Company ]]&amp;Table3[[#This Row],[Product]]</f>
        <v>JBSChicken</v>
      </c>
      <c r="J295" t="str">
        <f>INDEX('Company+Product scope'!D:D,MATCH(Table3[[#This Row],[Company+Product key]],'Company+Product scope'!C:C,0))</f>
        <v>Yes</v>
      </c>
    </row>
    <row r="296" spans="1:10">
      <c r="A296" t="s">
        <v>51</v>
      </c>
      <c r="B296" t="s">
        <v>52</v>
      </c>
      <c r="C296" t="s">
        <v>71</v>
      </c>
      <c r="D296" t="s">
        <v>54</v>
      </c>
      <c r="E296">
        <v>20</v>
      </c>
      <c r="F296" t="s">
        <v>99</v>
      </c>
      <c r="G296" t="s">
        <v>100</v>
      </c>
      <c r="H296" s="320">
        <v>9.6790575974033149E-2</v>
      </c>
      <c r="I296" t="str">
        <f>Table3[[#This Row],[Company ]]&amp;Table3[[#This Row],[Product]]</f>
        <v>JBSChicken</v>
      </c>
      <c r="J296" t="str">
        <f>INDEX('Company+Product scope'!D:D,MATCH(Table3[[#This Row],[Company+Product key]],'Company+Product scope'!C:C,0))</f>
        <v>Yes</v>
      </c>
    </row>
    <row r="297" spans="1:10">
      <c r="A297" t="s">
        <v>51</v>
      </c>
      <c r="B297" t="s">
        <v>52</v>
      </c>
      <c r="C297" t="s">
        <v>71</v>
      </c>
      <c r="D297" t="s">
        <v>64</v>
      </c>
      <c r="E297">
        <v>20</v>
      </c>
      <c r="F297" t="s">
        <v>99</v>
      </c>
      <c r="G297" t="s">
        <v>100</v>
      </c>
      <c r="H297" s="320">
        <v>9.3179716645232613E-2</v>
      </c>
      <c r="I297" t="str">
        <f>Table3[[#This Row],[Company ]]&amp;Table3[[#This Row],[Product]]</f>
        <v>JBSChicken</v>
      </c>
      <c r="J297" t="str">
        <f>INDEX('Company+Product scope'!D:D,MATCH(Table3[[#This Row],[Company+Product key]],'Company+Product scope'!C:C,0))</f>
        <v>Yes</v>
      </c>
    </row>
    <row r="298" spans="1:10">
      <c r="A298" t="s">
        <v>51</v>
      </c>
      <c r="B298" t="s">
        <v>61</v>
      </c>
      <c r="C298" t="s">
        <v>71</v>
      </c>
      <c r="D298" t="s">
        <v>57</v>
      </c>
      <c r="E298">
        <v>20</v>
      </c>
      <c r="F298" t="s">
        <v>99</v>
      </c>
      <c r="G298" t="s">
        <v>100</v>
      </c>
      <c r="H298" s="320">
        <v>8.3263685750104496E-2</v>
      </c>
      <c r="I298" t="str">
        <f>Table3[[#This Row],[Company ]]&amp;Table3[[#This Row],[Product]]</f>
        <v>TysonChicken</v>
      </c>
      <c r="J298" t="str">
        <f>INDEX('Company+Product scope'!D:D,MATCH(Table3[[#This Row],[Company+Product key]],'Company+Product scope'!C:C,0))</f>
        <v>Yes</v>
      </c>
    </row>
    <row r="299" spans="1:10">
      <c r="A299" t="s">
        <v>51</v>
      </c>
      <c r="B299" t="s">
        <v>61</v>
      </c>
      <c r="C299" t="s">
        <v>71</v>
      </c>
      <c r="D299" t="s">
        <v>72</v>
      </c>
      <c r="E299">
        <v>20</v>
      </c>
      <c r="F299" t="s">
        <v>99</v>
      </c>
      <c r="G299" t="s">
        <v>100</v>
      </c>
      <c r="H299" s="320">
        <v>6.030112733600667E-2</v>
      </c>
      <c r="I299" t="str">
        <f>Table3[[#This Row],[Company ]]&amp;Table3[[#This Row],[Product]]</f>
        <v>TysonChicken</v>
      </c>
      <c r="J299" t="str">
        <f>INDEX('Company+Product scope'!D:D,MATCH(Table3[[#This Row],[Company+Product key]],'Company+Product scope'!C:C,0))</f>
        <v>Yes</v>
      </c>
    </row>
    <row r="300" spans="1:10">
      <c r="A300" t="s">
        <v>51</v>
      </c>
      <c r="B300" t="s">
        <v>73</v>
      </c>
      <c r="C300" t="s">
        <v>71</v>
      </c>
      <c r="D300" t="s">
        <v>54</v>
      </c>
      <c r="E300">
        <v>20</v>
      </c>
      <c r="F300" t="s">
        <v>99</v>
      </c>
      <c r="G300" t="s">
        <v>100</v>
      </c>
      <c r="H300" s="320">
        <v>9.6790575974033163E-2</v>
      </c>
      <c r="I300" t="str">
        <f>Table3[[#This Row],[Company ]]&amp;Table3[[#This Row],[Product]]</f>
        <v>BRFChicken</v>
      </c>
      <c r="J300" t="str">
        <f>INDEX('Company+Product scope'!D:D,MATCH(Table3[[#This Row],[Company+Product key]],'Company+Product scope'!C:C,0))</f>
        <v>Yes</v>
      </c>
    </row>
    <row r="301" spans="1:10">
      <c r="A301" t="s">
        <v>51</v>
      </c>
      <c r="B301" t="s">
        <v>74</v>
      </c>
      <c r="C301" t="s">
        <v>71</v>
      </c>
      <c r="D301" t="s">
        <v>72</v>
      </c>
      <c r="E301">
        <v>20</v>
      </c>
      <c r="F301" t="s">
        <v>99</v>
      </c>
      <c r="G301" t="s">
        <v>100</v>
      </c>
      <c r="H301" s="320">
        <v>6.030112733600667E-2</v>
      </c>
      <c r="I301" t="str">
        <f>Table3[[#This Row],[Company ]]&amp;Table3[[#This Row],[Product]]</f>
        <v>Wen's Food GroupChicken</v>
      </c>
      <c r="J301" t="str">
        <f>INDEX('Company+Product scope'!D:D,MATCH(Table3[[#This Row],[Company+Product key]],'Company+Product scope'!C:C,0))</f>
        <v>Yes</v>
      </c>
    </row>
    <row r="302" spans="1:10">
      <c r="A302" t="s">
        <v>51</v>
      </c>
      <c r="B302" t="s">
        <v>60</v>
      </c>
      <c r="C302" t="s">
        <v>71</v>
      </c>
      <c r="D302" t="s">
        <v>57</v>
      </c>
      <c r="E302">
        <v>20</v>
      </c>
      <c r="F302" t="s">
        <v>99</v>
      </c>
      <c r="G302" t="s">
        <v>100</v>
      </c>
      <c r="H302" s="320">
        <v>8.3263685750104496E-2</v>
      </c>
      <c r="I302" t="str">
        <f>Table3[[#This Row],[Company ]]&amp;Table3[[#This Row],[Product]]</f>
        <v>CargillChicken</v>
      </c>
      <c r="J302" t="str">
        <f>INDEX('Company+Product scope'!D:D,MATCH(Table3[[#This Row],[Company+Product key]],'Company+Product scope'!C:C,0))</f>
        <v>Yes</v>
      </c>
    </row>
    <row r="303" spans="1:10">
      <c r="A303" t="s">
        <v>51</v>
      </c>
      <c r="B303" t="s">
        <v>60</v>
      </c>
      <c r="C303" t="s">
        <v>71</v>
      </c>
      <c r="D303" t="s">
        <v>54</v>
      </c>
      <c r="E303">
        <v>20</v>
      </c>
      <c r="F303" t="s">
        <v>99</v>
      </c>
      <c r="G303" t="s">
        <v>100</v>
      </c>
      <c r="H303" s="320">
        <v>9.6790575974033149E-2</v>
      </c>
      <c r="I303" t="str">
        <f>Table3[[#This Row],[Company ]]&amp;Table3[[#This Row],[Product]]</f>
        <v>CargillChicken</v>
      </c>
      <c r="J303" t="str">
        <f>INDEX('Company+Product scope'!D:D,MATCH(Table3[[#This Row],[Company+Product key]],'Company+Product scope'!C:C,0))</f>
        <v>Yes</v>
      </c>
    </row>
    <row r="304" spans="1:10">
      <c r="A304" t="s">
        <v>51</v>
      </c>
      <c r="B304" t="s">
        <v>60</v>
      </c>
      <c r="C304" t="s">
        <v>71</v>
      </c>
      <c r="D304" t="s">
        <v>72</v>
      </c>
      <c r="E304">
        <v>20</v>
      </c>
      <c r="F304" t="s">
        <v>99</v>
      </c>
      <c r="G304" t="s">
        <v>100</v>
      </c>
      <c r="H304" s="320">
        <v>6.0301127336006663E-2</v>
      </c>
      <c r="I304" t="str">
        <f>Table3[[#This Row],[Company ]]&amp;Table3[[#This Row],[Product]]</f>
        <v>CargillChicken</v>
      </c>
      <c r="J304" t="str">
        <f>INDEX('Company+Product scope'!D:D,MATCH(Table3[[#This Row],[Company+Product key]],'Company+Product scope'!C:C,0))</f>
        <v>Yes</v>
      </c>
    </row>
    <row r="305" spans="1:10">
      <c r="A305" t="s">
        <v>51</v>
      </c>
      <c r="B305" t="s">
        <v>60</v>
      </c>
      <c r="C305" t="s">
        <v>71</v>
      </c>
      <c r="D305" t="s">
        <v>64</v>
      </c>
      <c r="E305">
        <v>20</v>
      </c>
      <c r="F305" t="s">
        <v>99</v>
      </c>
      <c r="G305" t="s">
        <v>100</v>
      </c>
      <c r="H305" s="320">
        <v>9.3179716645232613E-2</v>
      </c>
      <c r="I305" t="str">
        <f>Table3[[#This Row],[Company ]]&amp;Table3[[#This Row],[Product]]</f>
        <v>CargillChicken</v>
      </c>
      <c r="J305" t="str">
        <f>INDEX('Company+Product scope'!D:D,MATCH(Table3[[#This Row],[Company+Product key]],'Company+Product scope'!C:C,0))</f>
        <v>Yes</v>
      </c>
    </row>
    <row r="306" spans="1:10">
      <c r="A306" t="s">
        <v>51</v>
      </c>
      <c r="B306" t="s">
        <v>75</v>
      </c>
      <c r="C306" t="s">
        <v>71</v>
      </c>
      <c r="D306" t="s">
        <v>72</v>
      </c>
      <c r="E306">
        <v>20</v>
      </c>
      <c r="F306" t="s">
        <v>99</v>
      </c>
      <c r="G306" t="s">
        <v>100</v>
      </c>
      <c r="H306" s="320">
        <v>6.0301127336006656E-2</v>
      </c>
      <c r="I306" t="str">
        <f>Table3[[#This Row],[Company ]]&amp;Table3[[#This Row],[Product]]</f>
        <v>JapfaChicken</v>
      </c>
      <c r="J306" t="str">
        <f>INDEX('Company+Product scope'!D:D,MATCH(Table3[[#This Row],[Company+Product key]],'Company+Product scope'!C:C,0))</f>
        <v>Yes</v>
      </c>
    </row>
    <row r="307" spans="1:10">
      <c r="A307" t="s">
        <v>51</v>
      </c>
      <c r="B307" t="s">
        <v>76</v>
      </c>
      <c r="C307" t="s">
        <v>71</v>
      </c>
      <c r="D307" t="s">
        <v>72</v>
      </c>
      <c r="E307">
        <v>20</v>
      </c>
      <c r="F307" t="s">
        <v>99</v>
      </c>
      <c r="G307" t="s">
        <v>100</v>
      </c>
      <c r="H307" s="320">
        <v>6.0301127336006663E-2</v>
      </c>
      <c r="I307" t="str">
        <f>Table3[[#This Row],[Company ]]&amp;Table3[[#This Row],[Product]]</f>
        <v>Wellhope AgritechChicken</v>
      </c>
      <c r="J307" t="str">
        <f>INDEX('Company+Product scope'!D:D,MATCH(Table3[[#This Row],[Company+Product key]],'Company+Product scope'!C:C,0))</f>
        <v>Yes</v>
      </c>
    </row>
    <row r="308" spans="1:10">
      <c r="A308" t="s">
        <v>51</v>
      </c>
      <c r="B308" t="s">
        <v>77</v>
      </c>
      <c r="C308" t="s">
        <v>71</v>
      </c>
      <c r="D308" t="s">
        <v>72</v>
      </c>
      <c r="E308">
        <v>20</v>
      </c>
      <c r="F308" t="s">
        <v>99</v>
      </c>
      <c r="G308" t="s">
        <v>100</v>
      </c>
      <c r="H308" s="320">
        <v>6.0301127336006663E-2</v>
      </c>
      <c r="I308" t="str">
        <f>Table3[[#This Row],[Company ]]&amp;Table3[[#This Row],[Product]]</f>
        <v>Charoen PokphandChicken</v>
      </c>
      <c r="J308" t="str">
        <f>INDEX('Company+Product scope'!D:D,MATCH(Table3[[#This Row],[Company+Product key]],'Company+Product scope'!C:C,0))</f>
        <v>Yes</v>
      </c>
    </row>
    <row r="309" spans="1:10">
      <c r="A309" t="s">
        <v>51</v>
      </c>
      <c r="B309" t="s">
        <v>77</v>
      </c>
      <c r="C309" t="s">
        <v>71</v>
      </c>
      <c r="D309" t="s">
        <v>78</v>
      </c>
      <c r="E309">
        <v>20</v>
      </c>
      <c r="F309" t="s">
        <v>99</v>
      </c>
      <c r="G309" t="s">
        <v>100</v>
      </c>
      <c r="H309" s="320">
        <v>6.0477620353608187E-2</v>
      </c>
      <c r="I309" t="str">
        <f>Table3[[#This Row],[Company ]]&amp;Table3[[#This Row],[Product]]</f>
        <v>Charoen PokphandChicken</v>
      </c>
      <c r="J309" t="str">
        <f>INDEX('Company+Product scope'!D:D,MATCH(Table3[[#This Row],[Company+Product key]],'Company+Product scope'!C:C,0))</f>
        <v>Yes</v>
      </c>
    </row>
    <row r="310" spans="1:10">
      <c r="A310" t="s">
        <v>51</v>
      </c>
      <c r="B310" t="s">
        <v>79</v>
      </c>
      <c r="C310" t="s">
        <v>71</v>
      </c>
      <c r="D310" t="s">
        <v>72</v>
      </c>
      <c r="E310">
        <v>20</v>
      </c>
      <c r="F310" t="s">
        <v>99</v>
      </c>
      <c r="G310" t="s">
        <v>100</v>
      </c>
      <c r="H310" s="320">
        <v>6.030112733600667E-2</v>
      </c>
      <c r="I310" t="str">
        <f>Table3[[#This Row],[Company ]]&amp;Table3[[#This Row],[Product]]</f>
        <v>Fuijan Sunner DevelopmentChicken</v>
      </c>
      <c r="J310" t="str">
        <f>INDEX('Company+Product scope'!D:D,MATCH(Table3[[#This Row],[Company+Product key]],'Company+Product scope'!C:C,0))</f>
        <v>Yes</v>
      </c>
    </row>
    <row r="311" spans="1:10">
      <c r="A311" t="s">
        <v>51</v>
      </c>
      <c r="B311" t="s">
        <v>80</v>
      </c>
      <c r="C311" t="s">
        <v>71</v>
      </c>
      <c r="D311" t="s">
        <v>57</v>
      </c>
      <c r="E311">
        <v>20</v>
      </c>
      <c r="F311" t="s">
        <v>99</v>
      </c>
      <c r="G311" t="s">
        <v>100</v>
      </c>
      <c r="H311" s="320">
        <v>8.3263685750104482E-2</v>
      </c>
      <c r="I311" t="str">
        <f>Table3[[#This Row],[Company ]]&amp;Table3[[#This Row],[Product]]</f>
        <v>Koch FoodsChicken</v>
      </c>
      <c r="J311" t="str">
        <f>INDEX('Company+Product scope'!D:D,MATCH(Table3[[#This Row],[Company+Product key]],'Company+Product scope'!C:C,0))</f>
        <v>Yes</v>
      </c>
    </row>
    <row r="312" spans="1:10">
      <c r="A312" t="s">
        <v>51</v>
      </c>
      <c r="B312" t="s">
        <v>81</v>
      </c>
      <c r="C312" t="s">
        <v>71</v>
      </c>
      <c r="D312" t="s">
        <v>82</v>
      </c>
      <c r="E312">
        <v>20</v>
      </c>
      <c r="F312" t="s">
        <v>99</v>
      </c>
      <c r="G312" t="s">
        <v>100</v>
      </c>
      <c r="H312" s="320">
        <v>7.7438787407695317E-2</v>
      </c>
      <c r="I312" t="str">
        <f>Table3[[#This Row],[Company ]]&amp;Table3[[#This Row],[Product]]</f>
        <v>Arab Company for Livestock Development (ACOLID)Chicken</v>
      </c>
      <c r="J312" t="str">
        <f>INDEX('Company+Product scope'!D:D,MATCH(Table3[[#This Row],[Company+Product key]],'Company+Product scope'!C:C,0))</f>
        <v>Yes</v>
      </c>
    </row>
    <row r="313" spans="1:10">
      <c r="A313" t="s">
        <v>51</v>
      </c>
      <c r="B313" t="s">
        <v>83</v>
      </c>
      <c r="C313" t="s">
        <v>71</v>
      </c>
      <c r="D313" t="s">
        <v>72</v>
      </c>
      <c r="E313">
        <v>20</v>
      </c>
      <c r="F313" t="s">
        <v>99</v>
      </c>
      <c r="G313" t="s">
        <v>100</v>
      </c>
      <c r="H313" s="320">
        <v>6.0301127336006656E-2</v>
      </c>
      <c r="I313" t="str">
        <f>Table3[[#This Row],[Company ]]&amp;Table3[[#This Row],[Product]]</f>
        <v>New Hope GroupChicken</v>
      </c>
      <c r="J313" t="str">
        <f>INDEX('Company+Product scope'!D:D,MATCH(Table3[[#This Row],[Company+Product key]],'Company+Product scope'!C:C,0))</f>
        <v>Yes</v>
      </c>
    </row>
    <row r="314" spans="1:10">
      <c r="A314" t="s">
        <v>51</v>
      </c>
      <c r="B314" t="s">
        <v>84</v>
      </c>
      <c r="C314" t="s">
        <v>71</v>
      </c>
      <c r="D314" t="s">
        <v>54</v>
      </c>
      <c r="E314">
        <v>20</v>
      </c>
      <c r="F314" t="s">
        <v>99</v>
      </c>
      <c r="G314" t="s">
        <v>100</v>
      </c>
      <c r="H314" s="320">
        <v>9.6790575974033163E-2</v>
      </c>
      <c r="I314" t="str">
        <f>Table3[[#This Row],[Company ]]&amp;Table3[[#This Row],[Product]]</f>
        <v>Industrias BachocoChicken</v>
      </c>
      <c r="J314" t="str">
        <f>INDEX('Company+Product scope'!D:D,MATCH(Table3[[#This Row],[Company+Product key]],'Company+Product scope'!C:C,0))</f>
        <v>Yes</v>
      </c>
    </row>
    <row r="315" spans="1:10">
      <c r="A315" t="s">
        <v>51</v>
      </c>
      <c r="B315" t="s">
        <v>84</v>
      </c>
      <c r="C315" t="s">
        <v>71</v>
      </c>
      <c r="D315" t="s">
        <v>57</v>
      </c>
      <c r="E315">
        <v>20</v>
      </c>
      <c r="F315" t="s">
        <v>99</v>
      </c>
      <c r="G315" t="s">
        <v>100</v>
      </c>
      <c r="H315" s="320">
        <v>8.3263685750104482E-2</v>
      </c>
      <c r="I315" t="str">
        <f>Table3[[#This Row],[Company ]]&amp;Table3[[#This Row],[Product]]</f>
        <v>Industrias BachocoChicken</v>
      </c>
      <c r="J315" t="str">
        <f>INDEX('Company+Product scope'!D:D,MATCH(Table3[[#This Row],[Company+Product key]],'Company+Product scope'!C:C,0))</f>
        <v>Yes</v>
      </c>
    </row>
    <row r="316" spans="1:10">
      <c r="A316" t="s">
        <v>51</v>
      </c>
      <c r="B316" t="s">
        <v>85</v>
      </c>
      <c r="C316" t="s">
        <v>71</v>
      </c>
      <c r="D316" t="s">
        <v>57</v>
      </c>
      <c r="E316">
        <v>20</v>
      </c>
      <c r="F316" t="s">
        <v>99</v>
      </c>
      <c r="G316" t="s">
        <v>100</v>
      </c>
      <c r="H316" s="320">
        <v>8.3263685750104482E-2</v>
      </c>
      <c r="I316" t="str">
        <f>Table3[[#This Row],[Company ]]&amp;Table3[[#This Row],[Product]]</f>
        <v>Perdue FarmsChicken</v>
      </c>
      <c r="J316" t="str">
        <f>INDEX('Company+Product scope'!D:D,MATCH(Table3[[#This Row],[Company+Product key]],'Company+Product scope'!C:C,0))</f>
        <v>Yes</v>
      </c>
    </row>
    <row r="317" spans="1:10">
      <c r="A317" t="s">
        <v>51</v>
      </c>
      <c r="B317" t="s">
        <v>86</v>
      </c>
      <c r="C317" t="s">
        <v>71</v>
      </c>
      <c r="D317" t="s">
        <v>57</v>
      </c>
      <c r="E317">
        <v>20</v>
      </c>
      <c r="F317" t="s">
        <v>99</v>
      </c>
      <c r="G317" t="s">
        <v>100</v>
      </c>
      <c r="H317" s="320">
        <v>8.3263685750104496E-2</v>
      </c>
      <c r="I317" t="str">
        <f>Table3[[#This Row],[Company ]]&amp;Table3[[#This Row],[Product]]</f>
        <v>Continental Grain CompanyChicken</v>
      </c>
      <c r="J317" t="str">
        <f>INDEX('Company+Product scope'!D:D,MATCH(Table3[[#This Row],[Company+Product key]],'Company+Product scope'!C:C,0))</f>
        <v>Yes</v>
      </c>
    </row>
    <row r="318" spans="1:10">
      <c r="A318" t="s">
        <v>51</v>
      </c>
      <c r="B318" t="s">
        <v>87</v>
      </c>
      <c r="C318" t="s">
        <v>71</v>
      </c>
      <c r="D318" t="s">
        <v>72</v>
      </c>
      <c r="E318">
        <v>20</v>
      </c>
      <c r="F318" t="s">
        <v>99</v>
      </c>
      <c r="G318" t="s">
        <v>100</v>
      </c>
      <c r="H318" s="320">
        <v>6.0301127336006656E-2</v>
      </c>
      <c r="I318" t="str">
        <f>Table3[[#This Row],[Company ]]&amp;Table3[[#This Row],[Product]]</f>
        <v>WH GroupChicken</v>
      </c>
      <c r="J318" t="str">
        <f>INDEX('Company+Product scope'!D:D,MATCH(Table3[[#This Row],[Company+Product key]],'Company+Product scope'!C:C,0))</f>
        <v>Yes</v>
      </c>
    </row>
    <row r="319" spans="1:10">
      <c r="A319" t="s">
        <v>51</v>
      </c>
      <c r="B319" t="s">
        <v>87</v>
      </c>
      <c r="C319" t="s">
        <v>71</v>
      </c>
      <c r="D319" t="s">
        <v>88</v>
      </c>
      <c r="E319">
        <v>20</v>
      </c>
      <c r="F319" t="s">
        <v>99</v>
      </c>
      <c r="G319" t="s">
        <v>100</v>
      </c>
      <c r="H319" s="320">
        <v>7.4585312214865598E-2</v>
      </c>
      <c r="I319" t="str">
        <f>Table3[[#This Row],[Company ]]&amp;Table3[[#This Row],[Product]]</f>
        <v>WH GroupChicken</v>
      </c>
      <c r="J319" t="str">
        <f>INDEX('Company+Product scope'!D:D,MATCH(Table3[[#This Row],[Company+Product key]],'Company+Product scope'!C:C,0))</f>
        <v>Yes</v>
      </c>
    </row>
    <row r="320" spans="1:10">
      <c r="A320" t="s">
        <v>51</v>
      </c>
      <c r="B320" t="s">
        <v>89</v>
      </c>
      <c r="C320" t="s">
        <v>71</v>
      </c>
      <c r="D320" t="s">
        <v>54</v>
      </c>
      <c r="E320">
        <v>20</v>
      </c>
      <c r="F320" t="s">
        <v>99</v>
      </c>
      <c r="G320" t="s">
        <v>100</v>
      </c>
      <c r="H320" s="320">
        <v>9.6790575974033149E-2</v>
      </c>
      <c r="I320" t="str">
        <f>Table3[[#This Row],[Company ]]&amp;Table3[[#This Row],[Product]]</f>
        <v>Aurora AlimentosChicken</v>
      </c>
      <c r="J320" t="str">
        <f>INDEX('Company+Product scope'!D:D,MATCH(Table3[[#This Row],[Company+Product key]],'Company+Product scope'!C:C,0))</f>
        <v>Yes</v>
      </c>
    </row>
    <row r="321" spans="1:10">
      <c r="A321" t="s">
        <v>51</v>
      </c>
      <c r="B321" t="s">
        <v>87</v>
      </c>
      <c r="C321" t="s">
        <v>90</v>
      </c>
      <c r="D321" t="s">
        <v>57</v>
      </c>
      <c r="E321">
        <v>20</v>
      </c>
      <c r="F321" t="s">
        <v>99</v>
      </c>
      <c r="G321" t="s">
        <v>100</v>
      </c>
      <c r="H321" s="320">
        <v>0.72661144841231373</v>
      </c>
      <c r="I321" t="str">
        <f>Table3[[#This Row],[Company ]]&amp;Table3[[#This Row],[Product]]</f>
        <v>WH GroupPigs</v>
      </c>
      <c r="J321" t="str">
        <f>INDEX('Company+Product scope'!D:D,MATCH(Table3[[#This Row],[Company+Product key]],'Company+Product scope'!C:C,0))</f>
        <v>Yes</v>
      </c>
    </row>
    <row r="322" spans="1:10">
      <c r="A322" t="s">
        <v>51</v>
      </c>
      <c r="B322" t="s">
        <v>87</v>
      </c>
      <c r="C322" t="s">
        <v>90</v>
      </c>
      <c r="D322" t="s">
        <v>72</v>
      </c>
      <c r="E322">
        <v>20</v>
      </c>
      <c r="F322" t="s">
        <v>99</v>
      </c>
      <c r="G322" t="s">
        <v>100</v>
      </c>
      <c r="H322" s="320">
        <v>0.67257383966244733</v>
      </c>
      <c r="I322" t="str">
        <f>Table3[[#This Row],[Company ]]&amp;Table3[[#This Row],[Product]]</f>
        <v>WH GroupPigs</v>
      </c>
      <c r="J322" t="str">
        <f>INDEX('Company+Product scope'!D:D,MATCH(Table3[[#This Row],[Company+Product key]],'Company+Product scope'!C:C,0))</f>
        <v>Yes</v>
      </c>
    </row>
    <row r="323" spans="1:10">
      <c r="A323" t="s">
        <v>51</v>
      </c>
      <c r="B323" t="s">
        <v>87</v>
      </c>
      <c r="C323" t="s">
        <v>90</v>
      </c>
      <c r="D323" t="s">
        <v>88</v>
      </c>
      <c r="E323">
        <v>20</v>
      </c>
      <c r="F323" t="s">
        <v>99</v>
      </c>
      <c r="G323" t="s">
        <v>100</v>
      </c>
      <c r="H323" s="320">
        <v>0.51574195323526562</v>
      </c>
      <c r="I323" t="str">
        <f>Table3[[#This Row],[Company ]]&amp;Table3[[#This Row],[Product]]</f>
        <v>WH GroupPigs</v>
      </c>
      <c r="J323" t="str">
        <f>INDEX('Company+Product scope'!D:D,MATCH(Table3[[#This Row],[Company+Product key]],'Company+Product scope'!C:C,0))</f>
        <v>Yes</v>
      </c>
    </row>
    <row r="324" spans="1:10">
      <c r="A324" t="s">
        <v>51</v>
      </c>
      <c r="B324" t="s">
        <v>52</v>
      </c>
      <c r="C324" t="s">
        <v>90</v>
      </c>
      <c r="D324" t="s">
        <v>57</v>
      </c>
      <c r="E324">
        <v>20</v>
      </c>
      <c r="F324" t="s">
        <v>99</v>
      </c>
      <c r="G324" t="s">
        <v>100</v>
      </c>
      <c r="H324" s="320">
        <v>0.72661144841231351</v>
      </c>
      <c r="I324" t="str">
        <f>Table3[[#This Row],[Company ]]&amp;Table3[[#This Row],[Product]]</f>
        <v>JBSPigs</v>
      </c>
      <c r="J324" t="str">
        <f>INDEX('Company+Product scope'!D:D,MATCH(Table3[[#This Row],[Company+Product key]],'Company+Product scope'!C:C,0))</f>
        <v>Yes</v>
      </c>
    </row>
    <row r="325" spans="1:10">
      <c r="A325" t="s">
        <v>51</v>
      </c>
      <c r="B325" t="s">
        <v>52</v>
      </c>
      <c r="C325" t="s">
        <v>90</v>
      </c>
      <c r="D325" t="s">
        <v>54</v>
      </c>
      <c r="E325">
        <v>20</v>
      </c>
      <c r="F325" t="s">
        <v>99</v>
      </c>
      <c r="G325" t="s">
        <v>100</v>
      </c>
      <c r="H325" s="320">
        <v>0.59001775033439618</v>
      </c>
      <c r="I325" t="str">
        <f>Table3[[#This Row],[Company ]]&amp;Table3[[#This Row],[Product]]</f>
        <v>JBSPigs</v>
      </c>
      <c r="J325" t="str">
        <f>INDEX('Company+Product scope'!D:D,MATCH(Table3[[#This Row],[Company+Product key]],'Company+Product scope'!C:C,0))</f>
        <v>Yes</v>
      </c>
    </row>
    <row r="326" spans="1:10">
      <c r="A326" t="s">
        <v>51</v>
      </c>
      <c r="B326" t="s">
        <v>52</v>
      </c>
      <c r="C326" t="s">
        <v>90</v>
      </c>
      <c r="D326" t="s">
        <v>58</v>
      </c>
      <c r="E326">
        <v>20</v>
      </c>
      <c r="F326" t="s">
        <v>99</v>
      </c>
      <c r="G326" t="s">
        <v>100</v>
      </c>
      <c r="H326" s="320">
        <v>0.80084582003688054</v>
      </c>
      <c r="I326" t="str">
        <f>Table3[[#This Row],[Company ]]&amp;Table3[[#This Row],[Product]]</f>
        <v>JBSPigs</v>
      </c>
      <c r="J326" t="str">
        <f>INDEX('Company+Product scope'!D:D,MATCH(Table3[[#This Row],[Company+Product key]],'Company+Product scope'!C:C,0))</f>
        <v>Yes</v>
      </c>
    </row>
    <row r="327" spans="1:10">
      <c r="A327" t="s">
        <v>51</v>
      </c>
      <c r="B327" t="s">
        <v>52</v>
      </c>
      <c r="C327" t="s">
        <v>90</v>
      </c>
      <c r="D327" t="s">
        <v>64</v>
      </c>
      <c r="E327">
        <v>20</v>
      </c>
      <c r="F327" t="s">
        <v>99</v>
      </c>
      <c r="G327" t="s">
        <v>100</v>
      </c>
      <c r="H327" s="320">
        <v>0.52973767580863484</v>
      </c>
      <c r="I327" t="str">
        <f>Table3[[#This Row],[Company ]]&amp;Table3[[#This Row],[Product]]</f>
        <v>JBSPigs</v>
      </c>
      <c r="J327" t="str">
        <f>INDEX('Company+Product scope'!D:D,MATCH(Table3[[#This Row],[Company+Product key]],'Company+Product scope'!C:C,0))</f>
        <v>Yes</v>
      </c>
    </row>
    <row r="328" spans="1:10">
      <c r="A328" t="s">
        <v>51</v>
      </c>
      <c r="B328" t="s">
        <v>61</v>
      </c>
      <c r="C328" t="s">
        <v>90</v>
      </c>
      <c r="D328" t="s">
        <v>57</v>
      </c>
      <c r="E328">
        <v>20</v>
      </c>
      <c r="F328" t="s">
        <v>99</v>
      </c>
      <c r="G328" t="s">
        <v>100</v>
      </c>
      <c r="H328" s="320">
        <v>0.72661144841231362</v>
      </c>
      <c r="I328" t="str">
        <f>Table3[[#This Row],[Company ]]&amp;Table3[[#This Row],[Product]]</f>
        <v>TysonPigs</v>
      </c>
      <c r="J328" t="str">
        <f>INDEX('Company+Product scope'!D:D,MATCH(Table3[[#This Row],[Company+Product key]],'Company+Product scope'!C:C,0))</f>
        <v>Yes</v>
      </c>
    </row>
    <row r="329" spans="1:10">
      <c r="A329" t="s">
        <v>51</v>
      </c>
      <c r="B329" t="s">
        <v>70</v>
      </c>
      <c r="C329" t="s">
        <v>90</v>
      </c>
      <c r="D329" t="s">
        <v>64</v>
      </c>
      <c r="E329">
        <v>20</v>
      </c>
      <c r="F329" t="s">
        <v>99</v>
      </c>
      <c r="G329" t="s">
        <v>100</v>
      </c>
      <c r="H329" s="320">
        <v>0.52973767580863484</v>
      </c>
      <c r="I329" t="str">
        <f>Table3[[#This Row],[Company ]]&amp;Table3[[#This Row],[Product]]</f>
        <v>Tönnies GroupPigs</v>
      </c>
      <c r="J329" t="str">
        <f>INDEX('Company+Product scope'!D:D,MATCH(Table3[[#This Row],[Company+Product key]],'Company+Product scope'!C:C,0))</f>
        <v>Yes</v>
      </c>
    </row>
    <row r="330" spans="1:10">
      <c r="A330" t="s">
        <v>51</v>
      </c>
      <c r="B330" t="s">
        <v>67</v>
      </c>
      <c r="C330" t="s">
        <v>90</v>
      </c>
      <c r="D330" t="s">
        <v>64</v>
      </c>
      <c r="E330">
        <v>20</v>
      </c>
      <c r="F330" t="s">
        <v>99</v>
      </c>
      <c r="G330" t="s">
        <v>100</v>
      </c>
      <c r="H330" s="320">
        <v>0.52973767580863473</v>
      </c>
      <c r="I330" t="str">
        <f>Table3[[#This Row],[Company ]]&amp;Table3[[#This Row],[Product]]</f>
        <v>Danish CrownPigs</v>
      </c>
      <c r="J330" t="str">
        <f>INDEX('Company+Product scope'!D:D,MATCH(Table3[[#This Row],[Company+Product key]],'Company+Product scope'!C:C,0))</f>
        <v>Yes</v>
      </c>
    </row>
    <row r="331" spans="1:10">
      <c r="A331" t="s">
        <v>51</v>
      </c>
      <c r="B331" t="s">
        <v>67</v>
      </c>
      <c r="C331" t="s">
        <v>90</v>
      </c>
      <c r="D331" t="s">
        <v>88</v>
      </c>
      <c r="E331">
        <v>20</v>
      </c>
      <c r="F331" t="s">
        <v>99</v>
      </c>
      <c r="G331" t="s">
        <v>100</v>
      </c>
      <c r="H331" s="320">
        <v>0.51574195323526573</v>
      </c>
      <c r="I331" t="str">
        <f>Table3[[#This Row],[Company ]]&amp;Table3[[#This Row],[Product]]</f>
        <v>Danish CrownPigs</v>
      </c>
      <c r="J331" t="str">
        <f>INDEX('Company+Product scope'!D:D,MATCH(Table3[[#This Row],[Company+Product key]],'Company+Product scope'!C:C,0))</f>
        <v>Yes</v>
      </c>
    </row>
    <row r="332" spans="1:10">
      <c r="A332" t="s">
        <v>51</v>
      </c>
      <c r="B332" t="s">
        <v>66</v>
      </c>
      <c r="C332" t="s">
        <v>90</v>
      </c>
      <c r="D332" t="s">
        <v>64</v>
      </c>
      <c r="E332">
        <v>20</v>
      </c>
      <c r="F332" t="s">
        <v>99</v>
      </c>
      <c r="G332" t="s">
        <v>100</v>
      </c>
      <c r="H332" s="320">
        <v>0.52973767580863484</v>
      </c>
      <c r="I332" t="str">
        <f>Table3[[#This Row],[Company ]]&amp;Table3[[#This Row],[Product]]</f>
        <v>Vion Food GroupPigs</v>
      </c>
      <c r="J332" t="str">
        <f>INDEX('Company+Product scope'!D:D,MATCH(Table3[[#This Row],[Company+Product key]],'Company+Product scope'!C:C,0))</f>
        <v>Yes</v>
      </c>
    </row>
    <row r="333" spans="1:10">
      <c r="A333" t="s">
        <v>51</v>
      </c>
      <c r="B333" t="s">
        <v>91</v>
      </c>
      <c r="C333" t="s">
        <v>90</v>
      </c>
      <c r="D333" t="s">
        <v>72</v>
      </c>
      <c r="E333">
        <v>20</v>
      </c>
      <c r="F333" t="s">
        <v>99</v>
      </c>
      <c r="G333" t="s">
        <v>100</v>
      </c>
      <c r="H333" s="320">
        <v>0.67257383966244721</v>
      </c>
      <c r="I333" t="str">
        <f>Table3[[#This Row],[Company ]]&amp;Table3[[#This Row],[Product]]</f>
        <v>Muyuan FoodstuffPigs</v>
      </c>
      <c r="J333" t="str">
        <f>INDEX('Company+Product scope'!D:D,MATCH(Table3[[#This Row],[Company+Product key]],'Company+Product scope'!C:C,0))</f>
        <v>Yes</v>
      </c>
    </row>
    <row r="334" spans="1:10">
      <c r="A334" t="s">
        <v>51</v>
      </c>
      <c r="B334" t="s">
        <v>73</v>
      </c>
      <c r="C334" t="s">
        <v>90</v>
      </c>
      <c r="D334" t="s">
        <v>54</v>
      </c>
      <c r="E334">
        <v>20</v>
      </c>
      <c r="F334" t="s">
        <v>99</v>
      </c>
      <c r="G334" t="s">
        <v>100</v>
      </c>
      <c r="H334" s="320">
        <v>0.59001775033439596</v>
      </c>
      <c r="I334" t="str">
        <f>Table3[[#This Row],[Company ]]&amp;Table3[[#This Row],[Product]]</f>
        <v>BRFPigs</v>
      </c>
      <c r="J334" t="str">
        <f>INDEX('Company+Product scope'!D:D,MATCH(Table3[[#This Row],[Company+Product key]],'Company+Product scope'!C:C,0))</f>
        <v>Yes</v>
      </c>
    </row>
    <row r="335" spans="1:10">
      <c r="A335" t="s">
        <v>51</v>
      </c>
      <c r="B335" t="s">
        <v>92</v>
      </c>
      <c r="C335" t="s">
        <v>90</v>
      </c>
      <c r="D335" t="s">
        <v>64</v>
      </c>
      <c r="E335">
        <v>20</v>
      </c>
      <c r="F335" t="s">
        <v>99</v>
      </c>
      <c r="G335" t="s">
        <v>100</v>
      </c>
      <c r="H335" s="320">
        <v>0.52973767580863473</v>
      </c>
      <c r="I335" t="str">
        <f>Table3[[#This Row],[Company ]]&amp;Table3[[#This Row],[Product]]</f>
        <v>Grupo VallPigs</v>
      </c>
      <c r="J335" t="str">
        <f>INDEX('Company+Product scope'!D:D,MATCH(Table3[[#This Row],[Company+Product key]],'Company+Product scope'!C:C,0))</f>
        <v>Yes</v>
      </c>
    </row>
    <row r="336" spans="1:10">
      <c r="A336" t="s">
        <v>51</v>
      </c>
      <c r="B336" t="s">
        <v>93</v>
      </c>
      <c r="C336" t="s">
        <v>90</v>
      </c>
      <c r="D336" t="s">
        <v>72</v>
      </c>
      <c r="E336">
        <v>20</v>
      </c>
      <c r="F336" t="s">
        <v>99</v>
      </c>
      <c r="G336" t="s">
        <v>100</v>
      </c>
      <c r="H336" s="320">
        <v>0.67257383966244721</v>
      </c>
      <c r="I336" t="str">
        <f>Table3[[#This Row],[Company ]]&amp;Table3[[#This Row],[Product]]</f>
        <v>Zhengbang GroupPigs</v>
      </c>
      <c r="J336" t="str">
        <f>INDEX('Company+Product scope'!D:D,MATCH(Table3[[#This Row],[Company+Product key]],'Company+Product scope'!C:C,0))</f>
        <v>Yes</v>
      </c>
    </row>
    <row r="337" spans="1:10">
      <c r="A337" t="s">
        <v>51</v>
      </c>
      <c r="B337" t="s">
        <v>63</v>
      </c>
      <c r="C337" t="s">
        <v>90</v>
      </c>
      <c r="D337" t="s">
        <v>64</v>
      </c>
      <c r="E337">
        <v>20</v>
      </c>
      <c r="F337" t="s">
        <v>99</v>
      </c>
      <c r="G337" t="s">
        <v>100</v>
      </c>
      <c r="H337" s="320">
        <v>0.52973767580863484</v>
      </c>
      <c r="I337" t="str">
        <f>Table3[[#This Row],[Company ]]&amp;Table3[[#This Row],[Product]]</f>
        <v>BigardPigs</v>
      </c>
      <c r="J337" t="str">
        <f>INDEX('Company+Product scope'!D:D,MATCH(Table3[[#This Row],[Company+Product key]],'Company+Product scope'!C:C,0))</f>
        <v>Yes</v>
      </c>
    </row>
    <row r="338" spans="1:10">
      <c r="A338" t="s">
        <v>51</v>
      </c>
      <c r="B338" t="s">
        <v>89</v>
      </c>
      <c r="C338" t="s">
        <v>90</v>
      </c>
      <c r="D338" t="s">
        <v>54</v>
      </c>
      <c r="E338">
        <v>20</v>
      </c>
      <c r="F338" t="s">
        <v>99</v>
      </c>
      <c r="G338" t="s">
        <v>100</v>
      </c>
      <c r="H338" s="320">
        <v>0.59001775033439618</v>
      </c>
      <c r="I338" t="str">
        <f>Table3[[#This Row],[Company ]]&amp;Table3[[#This Row],[Product]]</f>
        <v>Aurora AlimentosPigs</v>
      </c>
      <c r="J338" t="str">
        <f>INDEX('Company+Product scope'!D:D,MATCH(Table3[[#This Row],[Company+Product key]],'Company+Product scope'!C:C,0))</f>
        <v>Yes</v>
      </c>
    </row>
    <row r="339" spans="1:10">
      <c r="A339" t="s">
        <v>51</v>
      </c>
      <c r="B339" t="s">
        <v>77</v>
      </c>
      <c r="C339" t="s">
        <v>90</v>
      </c>
      <c r="D339" t="s">
        <v>57</v>
      </c>
      <c r="E339">
        <v>20</v>
      </c>
      <c r="F339" t="s">
        <v>99</v>
      </c>
      <c r="G339" t="s">
        <v>100</v>
      </c>
      <c r="H339" s="320">
        <v>0.72661144841231351</v>
      </c>
      <c r="I339" t="str">
        <f>Table3[[#This Row],[Company ]]&amp;Table3[[#This Row],[Product]]</f>
        <v>Charoen PokphandPigs</v>
      </c>
      <c r="J339" t="str">
        <f>INDEX('Company+Product scope'!D:D,MATCH(Table3[[#This Row],[Company+Product key]],'Company+Product scope'!C:C,0))</f>
        <v>Yes</v>
      </c>
    </row>
    <row r="340" spans="1:10">
      <c r="A340" t="s">
        <v>51</v>
      </c>
      <c r="B340" t="s">
        <v>77</v>
      </c>
      <c r="C340" t="s">
        <v>90</v>
      </c>
      <c r="D340" t="s">
        <v>78</v>
      </c>
      <c r="E340">
        <v>20</v>
      </c>
      <c r="F340" t="s">
        <v>99</v>
      </c>
      <c r="G340" t="s">
        <v>100</v>
      </c>
      <c r="H340" s="320">
        <v>0.30530549703122006</v>
      </c>
      <c r="I340" t="str">
        <f>Table3[[#This Row],[Company ]]&amp;Table3[[#This Row],[Product]]</f>
        <v>Charoen PokphandPigs</v>
      </c>
      <c r="J340" t="str">
        <f>INDEX('Company+Product scope'!D:D,MATCH(Table3[[#This Row],[Company+Product key]],'Company+Product scope'!C:C,0))</f>
        <v>Yes</v>
      </c>
    </row>
    <row r="341" spans="1:10">
      <c r="A341" t="s">
        <v>51</v>
      </c>
      <c r="B341" t="s">
        <v>77</v>
      </c>
      <c r="C341" t="s">
        <v>90</v>
      </c>
      <c r="D341" t="s">
        <v>72</v>
      </c>
      <c r="E341">
        <v>20</v>
      </c>
      <c r="F341" t="s">
        <v>99</v>
      </c>
      <c r="G341" t="s">
        <v>100</v>
      </c>
      <c r="H341" s="320">
        <v>0.67257383966244721</v>
      </c>
      <c r="I341" t="str">
        <f>Table3[[#This Row],[Company ]]&amp;Table3[[#This Row],[Product]]</f>
        <v>Charoen PokphandPigs</v>
      </c>
      <c r="J341" t="str">
        <f>INDEX('Company+Product scope'!D:D,MATCH(Table3[[#This Row],[Company+Product key]],'Company+Product scope'!C:C,0))</f>
        <v>Yes</v>
      </c>
    </row>
    <row r="342" spans="1:10">
      <c r="A342" t="s">
        <v>51</v>
      </c>
      <c r="B342" t="s">
        <v>69</v>
      </c>
      <c r="C342" t="s">
        <v>90</v>
      </c>
      <c r="D342" t="s">
        <v>64</v>
      </c>
      <c r="E342">
        <v>20</v>
      </c>
      <c r="F342" t="s">
        <v>99</v>
      </c>
      <c r="G342" t="s">
        <v>100</v>
      </c>
      <c r="H342" s="320">
        <v>0.52973767580863484</v>
      </c>
      <c r="I342" t="str">
        <f>Table3[[#This Row],[Company ]]&amp;Table3[[#This Row],[Product]]</f>
        <v>WestfleischPigs</v>
      </c>
      <c r="J342" t="str">
        <f>INDEX('Company+Product scope'!D:D,MATCH(Table3[[#This Row],[Company+Product key]],'Company+Product scope'!C:C,0))</f>
        <v>Yes</v>
      </c>
    </row>
    <row r="343" spans="1:10">
      <c r="A343" t="s">
        <v>51</v>
      </c>
      <c r="B343" t="s">
        <v>94</v>
      </c>
      <c r="C343" t="s">
        <v>90</v>
      </c>
      <c r="D343" t="s">
        <v>64</v>
      </c>
      <c r="E343">
        <v>20</v>
      </c>
      <c r="F343" t="s">
        <v>99</v>
      </c>
      <c r="G343" t="s">
        <v>100</v>
      </c>
      <c r="H343" s="320">
        <v>0.52973767580863484</v>
      </c>
      <c r="I343" t="str">
        <f>Table3[[#This Row],[Company ]]&amp;Table3[[#This Row],[Product]]</f>
        <v>Grupo JorgePigs</v>
      </c>
      <c r="J343" t="str">
        <f>INDEX('Company+Product scope'!D:D,MATCH(Table3[[#This Row],[Company+Product key]],'Company+Product scope'!C:C,0))</f>
        <v>Yes</v>
      </c>
    </row>
    <row r="344" spans="1:10">
      <c r="A344" t="s">
        <v>51</v>
      </c>
      <c r="B344" t="s">
        <v>83</v>
      </c>
      <c r="C344" t="s">
        <v>90</v>
      </c>
      <c r="D344" t="s">
        <v>72</v>
      </c>
      <c r="E344">
        <v>20</v>
      </c>
      <c r="F344" t="s">
        <v>99</v>
      </c>
      <c r="G344" t="s">
        <v>100</v>
      </c>
      <c r="H344" s="320">
        <v>0.67257383966244721</v>
      </c>
      <c r="I344" t="str">
        <f>Table3[[#This Row],[Company ]]&amp;Table3[[#This Row],[Product]]</f>
        <v>New Hope GroupPigs</v>
      </c>
      <c r="J344" t="str">
        <f>INDEX('Company+Product scope'!D:D,MATCH(Table3[[#This Row],[Company+Product key]],'Company+Product scope'!C:C,0))</f>
        <v>Yes</v>
      </c>
    </row>
    <row r="345" spans="1:10">
      <c r="A345" t="s">
        <v>51</v>
      </c>
      <c r="B345" t="s">
        <v>74</v>
      </c>
      <c r="C345" t="s">
        <v>90</v>
      </c>
      <c r="D345" t="s">
        <v>72</v>
      </c>
      <c r="E345">
        <v>20</v>
      </c>
      <c r="F345" t="s">
        <v>99</v>
      </c>
      <c r="G345" t="s">
        <v>100</v>
      </c>
      <c r="H345" s="320">
        <v>0.67257383966244721</v>
      </c>
      <c r="I345" t="str">
        <f>Table3[[#This Row],[Company ]]&amp;Table3[[#This Row],[Product]]</f>
        <v>Wen's Food GroupPigs</v>
      </c>
      <c r="J345" t="str">
        <f>INDEX('Company+Product scope'!D:D,MATCH(Table3[[#This Row],[Company+Product key]],'Company+Product scope'!C:C,0))</f>
        <v>Yes</v>
      </c>
    </row>
    <row r="346" spans="1:10">
      <c r="A346" t="s">
        <v>51</v>
      </c>
      <c r="B346" t="s">
        <v>65</v>
      </c>
      <c r="C346" t="s">
        <v>90</v>
      </c>
      <c r="D346" t="s">
        <v>64</v>
      </c>
      <c r="E346">
        <v>20</v>
      </c>
      <c r="F346" t="s">
        <v>99</v>
      </c>
      <c r="G346" t="s">
        <v>100</v>
      </c>
      <c r="H346" s="319">
        <v>0.52973767580863473</v>
      </c>
      <c r="I346" t="str">
        <f>Table3[[#This Row],[Company ]]&amp;Table3[[#This Row],[Product]]</f>
        <v>Gruppo CremoniniPigs</v>
      </c>
      <c r="J346" t="str">
        <f>INDEX('Company+Product scope'!D:D,MATCH(Table3[[#This Row],[Company+Product key]],'Company+Product scope'!C:C,0))</f>
        <v>Yes</v>
      </c>
    </row>
    <row r="347" spans="1:10">
      <c r="A347" t="s">
        <v>51</v>
      </c>
      <c r="B347" t="s">
        <v>52</v>
      </c>
      <c r="C347" t="s">
        <v>53</v>
      </c>
      <c r="D347" t="s">
        <v>54</v>
      </c>
      <c r="E347">
        <v>20</v>
      </c>
      <c r="F347" t="s">
        <v>101</v>
      </c>
      <c r="G347" t="s">
        <v>96</v>
      </c>
      <c r="H347" s="321">
        <v>269710668548.19363</v>
      </c>
      <c r="I347" t="str">
        <f>Table3[[#This Row],[Company ]]&amp;Table3[[#This Row],[Product]]</f>
        <v>JBSCattle</v>
      </c>
      <c r="J347" t="str">
        <f>INDEX('Company+Product scope'!D:D,MATCH(Table3[[#This Row],[Company+Product key]],'Company+Product scope'!C:C,0))</f>
        <v>Yes</v>
      </c>
    </row>
    <row r="348" spans="1:10">
      <c r="A348" t="s">
        <v>51</v>
      </c>
      <c r="B348" t="s">
        <v>52</v>
      </c>
      <c r="C348" t="s">
        <v>53</v>
      </c>
      <c r="D348" t="s">
        <v>57</v>
      </c>
      <c r="E348">
        <v>20</v>
      </c>
      <c r="F348" t="s">
        <v>101</v>
      </c>
      <c r="G348" t="s">
        <v>96</v>
      </c>
      <c r="H348" s="321">
        <v>120736006868.23956</v>
      </c>
      <c r="I348" t="str">
        <f>Table3[[#This Row],[Company ]]&amp;Table3[[#This Row],[Product]]</f>
        <v>JBSCattle</v>
      </c>
      <c r="J348" t="str">
        <f>INDEX('Company+Product scope'!D:D,MATCH(Table3[[#This Row],[Company+Product key]],'Company+Product scope'!C:C,0))</f>
        <v>Yes</v>
      </c>
    </row>
    <row r="349" spans="1:10">
      <c r="A349" t="s">
        <v>51</v>
      </c>
      <c r="B349" t="s">
        <v>52</v>
      </c>
      <c r="C349" t="s">
        <v>53</v>
      </c>
      <c r="D349" t="s">
        <v>58</v>
      </c>
      <c r="E349">
        <v>20</v>
      </c>
      <c r="F349" t="s">
        <v>101</v>
      </c>
      <c r="G349" t="s">
        <v>96</v>
      </c>
      <c r="H349" s="321">
        <v>33549005869.029076</v>
      </c>
      <c r="I349" t="str">
        <f>Table3[[#This Row],[Company ]]&amp;Table3[[#This Row],[Product]]</f>
        <v>JBSCattle</v>
      </c>
      <c r="J349" t="str">
        <f>INDEX('Company+Product scope'!D:D,MATCH(Table3[[#This Row],[Company+Product key]],'Company+Product scope'!C:C,0))</f>
        <v>Yes</v>
      </c>
    </row>
    <row r="350" spans="1:10">
      <c r="A350" t="s">
        <v>51</v>
      </c>
      <c r="B350" t="s">
        <v>59</v>
      </c>
      <c r="C350" t="s">
        <v>53</v>
      </c>
      <c r="D350" t="s">
        <v>54</v>
      </c>
      <c r="E350">
        <v>20</v>
      </c>
      <c r="F350" t="s">
        <v>101</v>
      </c>
      <c r="G350" t="s">
        <v>96</v>
      </c>
      <c r="H350" s="321">
        <v>111088207547.98276</v>
      </c>
      <c r="I350" t="str">
        <f>Table3[[#This Row],[Company ]]&amp;Table3[[#This Row],[Product]]</f>
        <v>MarfrigCattle</v>
      </c>
      <c r="J350" t="str">
        <f>INDEX('Company+Product scope'!D:D,MATCH(Table3[[#This Row],[Company+Product key]],'Company+Product scope'!C:C,0))</f>
        <v>Yes</v>
      </c>
    </row>
    <row r="351" spans="1:10">
      <c r="A351" t="s">
        <v>51</v>
      </c>
      <c r="B351" t="s">
        <v>59</v>
      </c>
      <c r="C351" t="s">
        <v>53</v>
      </c>
      <c r="D351" t="s">
        <v>57</v>
      </c>
      <c r="E351">
        <v>20</v>
      </c>
      <c r="F351" t="s">
        <v>101</v>
      </c>
      <c r="G351" t="s">
        <v>96</v>
      </c>
      <c r="H351" s="321">
        <v>39666882874.108139</v>
      </c>
      <c r="I351" t="str">
        <f>Table3[[#This Row],[Company ]]&amp;Table3[[#This Row],[Product]]</f>
        <v>MarfrigCattle</v>
      </c>
      <c r="J351" t="str">
        <f>INDEX('Company+Product scope'!D:D,MATCH(Table3[[#This Row],[Company+Product key]],'Company+Product scope'!C:C,0))</f>
        <v>Yes</v>
      </c>
    </row>
    <row r="352" spans="1:10">
      <c r="A352" t="s">
        <v>51</v>
      </c>
      <c r="B352" t="s">
        <v>60</v>
      </c>
      <c r="C352" t="s">
        <v>53</v>
      </c>
      <c r="D352" t="s">
        <v>57</v>
      </c>
      <c r="E352">
        <v>20</v>
      </c>
      <c r="F352" t="s">
        <v>101</v>
      </c>
      <c r="G352" t="s">
        <v>96</v>
      </c>
      <c r="H352" s="321">
        <v>94339931711.882721</v>
      </c>
      <c r="I352" t="str">
        <f>Table3[[#This Row],[Company ]]&amp;Table3[[#This Row],[Product]]</f>
        <v>CargillCattle</v>
      </c>
      <c r="J352" t="str">
        <f>INDEX('Company+Product scope'!D:D,MATCH(Table3[[#This Row],[Company+Product key]],'Company+Product scope'!C:C,0))</f>
        <v>Yes</v>
      </c>
    </row>
    <row r="353" spans="1:10">
      <c r="A353" t="s">
        <v>51</v>
      </c>
      <c r="B353" t="s">
        <v>60</v>
      </c>
      <c r="C353" t="s">
        <v>53</v>
      </c>
      <c r="D353" t="s">
        <v>58</v>
      </c>
      <c r="E353">
        <v>20</v>
      </c>
      <c r="F353" t="s">
        <v>101</v>
      </c>
      <c r="G353" t="s">
        <v>96</v>
      </c>
      <c r="H353" s="321">
        <v>9539197446.7592583</v>
      </c>
      <c r="I353" t="str">
        <f>Table3[[#This Row],[Company ]]&amp;Table3[[#This Row],[Product]]</f>
        <v>CargillCattle</v>
      </c>
      <c r="J353" t="str">
        <f>INDEX('Company+Product scope'!D:D,MATCH(Table3[[#This Row],[Company+Product key]],'Company+Product scope'!C:C,0))</f>
        <v>Yes</v>
      </c>
    </row>
    <row r="354" spans="1:10">
      <c r="A354" t="s">
        <v>51</v>
      </c>
      <c r="B354" t="s">
        <v>61</v>
      </c>
      <c r="C354" t="s">
        <v>53</v>
      </c>
      <c r="D354" t="s">
        <v>57</v>
      </c>
      <c r="E354">
        <v>20</v>
      </c>
      <c r="F354" t="s">
        <v>101</v>
      </c>
      <c r="G354" t="s">
        <v>96</v>
      </c>
      <c r="H354" s="321">
        <v>79684704646.623947</v>
      </c>
      <c r="I354" t="str">
        <f>Table3[[#This Row],[Company ]]&amp;Table3[[#This Row],[Product]]</f>
        <v>TysonCattle</v>
      </c>
      <c r="J354" t="str">
        <f>INDEX('Company+Product scope'!D:D,MATCH(Table3[[#This Row],[Company+Product key]],'Company+Product scope'!C:C,0))</f>
        <v>Yes</v>
      </c>
    </row>
    <row r="355" spans="1:10">
      <c r="A355" t="s">
        <v>51</v>
      </c>
      <c r="B355" t="s">
        <v>61</v>
      </c>
      <c r="C355" t="s">
        <v>53</v>
      </c>
      <c r="D355" t="s">
        <v>58</v>
      </c>
      <c r="E355">
        <v>20</v>
      </c>
      <c r="F355" t="s">
        <v>101</v>
      </c>
      <c r="G355" t="s">
        <v>96</v>
      </c>
      <c r="H355" s="321">
        <v>5784751030.7137995</v>
      </c>
      <c r="I355" t="str">
        <f>Table3[[#This Row],[Company ]]&amp;Table3[[#This Row],[Product]]</f>
        <v>TysonCattle</v>
      </c>
      <c r="J355" t="str">
        <f>INDEX('Company+Product scope'!D:D,MATCH(Table3[[#This Row],[Company+Product key]],'Company+Product scope'!C:C,0))</f>
        <v>Yes</v>
      </c>
    </row>
    <row r="356" spans="1:10">
      <c r="A356" t="s">
        <v>51</v>
      </c>
      <c r="B356" t="s">
        <v>62</v>
      </c>
      <c r="C356" t="s">
        <v>53</v>
      </c>
      <c r="D356" t="s">
        <v>54</v>
      </c>
      <c r="E356">
        <v>20</v>
      </c>
      <c r="F356" t="s">
        <v>101</v>
      </c>
      <c r="G356" t="s">
        <v>96</v>
      </c>
      <c r="H356" s="321">
        <v>113333731701.22932</v>
      </c>
      <c r="I356" t="str">
        <f>Table3[[#This Row],[Company ]]&amp;Table3[[#This Row],[Product]]</f>
        <v>MinervaCattle</v>
      </c>
      <c r="J356" t="str">
        <f>INDEX('Company+Product scope'!D:D,MATCH(Table3[[#This Row],[Company+Product key]],'Company+Product scope'!C:C,0))</f>
        <v>Yes</v>
      </c>
    </row>
    <row r="357" spans="1:10">
      <c r="A357" t="s">
        <v>51</v>
      </c>
      <c r="B357" t="s">
        <v>63</v>
      </c>
      <c r="C357" t="s">
        <v>53</v>
      </c>
      <c r="D357" t="s">
        <v>64</v>
      </c>
      <c r="E357">
        <v>20</v>
      </c>
      <c r="F357" t="s">
        <v>101</v>
      </c>
      <c r="G357" t="s">
        <v>96</v>
      </c>
      <c r="H357" s="321">
        <v>31952976213.333344</v>
      </c>
      <c r="I357" t="str">
        <f>Table3[[#This Row],[Company ]]&amp;Table3[[#This Row],[Product]]</f>
        <v>BigardCattle</v>
      </c>
      <c r="J357" t="str">
        <f>INDEX('Company+Product scope'!D:D,MATCH(Table3[[#This Row],[Company+Product key]],'Company+Product scope'!C:C,0))</f>
        <v>Yes</v>
      </c>
    </row>
    <row r="358" spans="1:10">
      <c r="A358" t="s">
        <v>51</v>
      </c>
      <c r="B358" t="s">
        <v>65</v>
      </c>
      <c r="C358" t="s">
        <v>53</v>
      </c>
      <c r="D358" t="s">
        <v>64</v>
      </c>
      <c r="E358">
        <v>20</v>
      </c>
      <c r="F358" t="s">
        <v>101</v>
      </c>
      <c r="G358" t="s">
        <v>96</v>
      </c>
      <c r="H358" s="321">
        <v>30844270294.222225</v>
      </c>
      <c r="I358" t="str">
        <f>Table3[[#This Row],[Company ]]&amp;Table3[[#This Row],[Product]]</f>
        <v>Gruppo CremoniniCattle</v>
      </c>
      <c r="J358" t="str">
        <f>INDEX('Company+Product scope'!D:D,MATCH(Table3[[#This Row],[Company+Product key]],'Company+Product scope'!C:C,0))</f>
        <v>Yes</v>
      </c>
    </row>
    <row r="359" spans="1:10">
      <c r="A359" t="s">
        <v>51</v>
      </c>
      <c r="B359" t="s">
        <v>66</v>
      </c>
      <c r="C359" t="s">
        <v>53</v>
      </c>
      <c r="D359" t="s">
        <v>64</v>
      </c>
      <c r="E359">
        <v>20</v>
      </c>
      <c r="F359" t="s">
        <v>101</v>
      </c>
      <c r="G359" t="s">
        <v>96</v>
      </c>
      <c r="H359" s="321">
        <v>12669468039.199886</v>
      </c>
      <c r="I359" t="str">
        <f>Table3[[#This Row],[Company ]]&amp;Table3[[#This Row],[Product]]</f>
        <v>Vion Food GroupCattle</v>
      </c>
      <c r="J359" t="str">
        <f>INDEX('Company+Product scope'!D:D,MATCH(Table3[[#This Row],[Company+Product key]],'Company+Product scope'!C:C,0))</f>
        <v>Yes</v>
      </c>
    </row>
    <row r="360" spans="1:10">
      <c r="A360" t="s">
        <v>51</v>
      </c>
      <c r="B360" t="s">
        <v>67</v>
      </c>
      <c r="C360" t="s">
        <v>53</v>
      </c>
      <c r="D360" t="s">
        <v>64</v>
      </c>
      <c r="E360">
        <v>20</v>
      </c>
      <c r="F360" t="s">
        <v>101</v>
      </c>
      <c r="G360" t="s">
        <v>96</v>
      </c>
      <c r="H360" s="321">
        <v>12608098697.900003</v>
      </c>
      <c r="I360" t="str">
        <f>Table3[[#This Row],[Company ]]&amp;Table3[[#This Row],[Product]]</f>
        <v>Danish CrownCattle</v>
      </c>
      <c r="J360" t="str">
        <f>INDEX('Company+Product scope'!D:D,MATCH(Table3[[#This Row],[Company+Product key]],'Company+Product scope'!C:C,0))</f>
        <v>Yes</v>
      </c>
    </row>
    <row r="361" spans="1:10">
      <c r="A361" t="s">
        <v>51</v>
      </c>
      <c r="B361" t="s">
        <v>68</v>
      </c>
      <c r="C361" t="s">
        <v>53</v>
      </c>
      <c r="D361" t="s">
        <v>58</v>
      </c>
      <c r="E361">
        <v>20</v>
      </c>
      <c r="F361" t="s">
        <v>101</v>
      </c>
      <c r="G361" t="s">
        <v>96</v>
      </c>
      <c r="H361" s="321">
        <v>9539197446.7592583</v>
      </c>
      <c r="I361" t="str">
        <f>Table3[[#This Row],[Company ]]&amp;Table3[[#This Row],[Product]]</f>
        <v>Teys Cattle</v>
      </c>
      <c r="J361" t="str">
        <f>INDEX('Company+Product scope'!D:D,MATCH(Table3[[#This Row],[Company+Product key]],'Company+Product scope'!C:C,0))</f>
        <v>Yes</v>
      </c>
    </row>
    <row r="362" spans="1:10">
      <c r="A362" t="s">
        <v>51</v>
      </c>
      <c r="B362" t="s">
        <v>69</v>
      </c>
      <c r="C362" t="s">
        <v>53</v>
      </c>
      <c r="D362" t="s">
        <v>64</v>
      </c>
      <c r="E362">
        <v>20</v>
      </c>
      <c r="F362" t="s">
        <v>101</v>
      </c>
      <c r="G362" t="s">
        <v>96</v>
      </c>
      <c r="H362" s="321">
        <v>6300740136.6933346</v>
      </c>
      <c r="I362" t="str">
        <f>Table3[[#This Row],[Company ]]&amp;Table3[[#This Row],[Product]]</f>
        <v>WestfleischCattle</v>
      </c>
      <c r="J362" t="str">
        <f>INDEX('Company+Product scope'!D:D,MATCH(Table3[[#This Row],[Company+Product key]],'Company+Product scope'!C:C,0))</f>
        <v>Yes</v>
      </c>
    </row>
    <row r="363" spans="1:10">
      <c r="A363" t="s">
        <v>51</v>
      </c>
      <c r="B363" t="s">
        <v>70</v>
      </c>
      <c r="C363" t="s">
        <v>53</v>
      </c>
      <c r="D363" t="s">
        <v>64</v>
      </c>
      <c r="E363">
        <v>20</v>
      </c>
      <c r="F363" t="s">
        <v>101</v>
      </c>
      <c r="G363" t="s">
        <v>96</v>
      </c>
      <c r="H363" s="321">
        <v>6022766307.1333351</v>
      </c>
      <c r="I363" t="str">
        <f>Table3[[#This Row],[Company ]]&amp;Table3[[#This Row],[Product]]</f>
        <v>Tönnies GroupCattle</v>
      </c>
      <c r="J363" t="str">
        <f>INDEX('Company+Product scope'!D:D,MATCH(Table3[[#This Row],[Company+Product key]],'Company+Product scope'!C:C,0))</f>
        <v>Yes</v>
      </c>
    </row>
    <row r="364" spans="1:10">
      <c r="A364" t="s">
        <v>51</v>
      </c>
      <c r="B364" t="s">
        <v>52</v>
      </c>
      <c r="C364" t="s">
        <v>71</v>
      </c>
      <c r="D364" t="s">
        <v>57</v>
      </c>
      <c r="E364">
        <v>20</v>
      </c>
      <c r="F364" t="s">
        <v>101</v>
      </c>
      <c r="G364" t="s">
        <v>96</v>
      </c>
      <c r="H364" s="321">
        <v>9281936204.9886971</v>
      </c>
      <c r="I364" t="str">
        <f>Table3[[#This Row],[Company ]]&amp;Table3[[#This Row],[Product]]</f>
        <v>JBSChicken</v>
      </c>
      <c r="J364" t="str">
        <f>INDEX('Company+Product scope'!D:D,MATCH(Table3[[#This Row],[Company+Product key]],'Company+Product scope'!C:C,0))</f>
        <v>Yes</v>
      </c>
    </row>
    <row r="365" spans="1:10">
      <c r="A365" t="s">
        <v>51</v>
      </c>
      <c r="B365" t="s">
        <v>52</v>
      </c>
      <c r="C365" t="s">
        <v>71</v>
      </c>
      <c r="D365" t="s">
        <v>54</v>
      </c>
      <c r="E365">
        <v>20</v>
      </c>
      <c r="F365" t="s">
        <v>101</v>
      </c>
      <c r="G365" t="s">
        <v>96</v>
      </c>
      <c r="H365" s="321">
        <v>10297988164.830082</v>
      </c>
      <c r="I365" t="str">
        <f>Table3[[#This Row],[Company ]]&amp;Table3[[#This Row],[Product]]</f>
        <v>JBSChicken</v>
      </c>
      <c r="J365" t="str">
        <f>INDEX('Company+Product scope'!D:D,MATCH(Table3[[#This Row],[Company+Product key]],'Company+Product scope'!C:C,0))</f>
        <v>Yes</v>
      </c>
    </row>
    <row r="366" spans="1:10">
      <c r="A366" t="s">
        <v>51</v>
      </c>
      <c r="B366" t="s">
        <v>52</v>
      </c>
      <c r="C366" t="s">
        <v>71</v>
      </c>
      <c r="D366" t="s">
        <v>64</v>
      </c>
      <c r="E366">
        <v>20</v>
      </c>
      <c r="F366" t="s">
        <v>101</v>
      </c>
      <c r="G366" t="s">
        <v>96</v>
      </c>
      <c r="H366" s="321">
        <v>2145033774.3386526</v>
      </c>
      <c r="I366" t="str">
        <f>Table3[[#This Row],[Company ]]&amp;Table3[[#This Row],[Product]]</f>
        <v>JBSChicken</v>
      </c>
      <c r="J366" t="str">
        <f>INDEX('Company+Product scope'!D:D,MATCH(Table3[[#This Row],[Company+Product key]],'Company+Product scope'!C:C,0))</f>
        <v>Yes</v>
      </c>
    </row>
    <row r="367" spans="1:10">
      <c r="A367" t="s">
        <v>51</v>
      </c>
      <c r="B367" t="s">
        <v>61</v>
      </c>
      <c r="C367" t="s">
        <v>71</v>
      </c>
      <c r="D367" t="s">
        <v>57</v>
      </c>
      <c r="E367">
        <v>20</v>
      </c>
      <c r="F367" t="s">
        <v>101</v>
      </c>
      <c r="G367" t="s">
        <v>96</v>
      </c>
      <c r="H367" s="321">
        <v>8925615627.3686008</v>
      </c>
      <c r="I367" t="str">
        <f>Table3[[#This Row],[Company ]]&amp;Table3[[#This Row],[Product]]</f>
        <v>TysonChicken</v>
      </c>
      <c r="J367" t="str">
        <f>INDEX('Company+Product scope'!D:D,MATCH(Table3[[#This Row],[Company+Product key]],'Company+Product scope'!C:C,0))</f>
        <v>Yes</v>
      </c>
    </row>
    <row r="368" spans="1:10">
      <c r="A368" t="s">
        <v>51</v>
      </c>
      <c r="B368" t="s">
        <v>61</v>
      </c>
      <c r="C368" t="s">
        <v>71</v>
      </c>
      <c r="D368" t="s">
        <v>72</v>
      </c>
      <c r="E368">
        <v>20</v>
      </c>
      <c r="F368" t="s">
        <v>101</v>
      </c>
      <c r="G368" t="s">
        <v>96</v>
      </c>
      <c r="H368" s="321">
        <v>1095531804.5225806</v>
      </c>
      <c r="I368" t="str">
        <f>Table3[[#This Row],[Company ]]&amp;Table3[[#This Row],[Product]]</f>
        <v>TysonChicken</v>
      </c>
      <c r="J368" t="str">
        <f>INDEX('Company+Product scope'!D:D,MATCH(Table3[[#This Row],[Company+Product key]],'Company+Product scope'!C:C,0))</f>
        <v>Yes</v>
      </c>
    </row>
    <row r="369" spans="1:10">
      <c r="A369" t="s">
        <v>51</v>
      </c>
      <c r="B369" t="s">
        <v>73</v>
      </c>
      <c r="C369" t="s">
        <v>71</v>
      </c>
      <c r="D369" t="s">
        <v>54</v>
      </c>
      <c r="E369">
        <v>20</v>
      </c>
      <c r="F369" t="s">
        <v>101</v>
      </c>
      <c r="G369" t="s">
        <v>96</v>
      </c>
      <c r="H369" s="321">
        <v>11755417443.983124</v>
      </c>
      <c r="I369" t="str">
        <f>Table3[[#This Row],[Company ]]&amp;Table3[[#This Row],[Product]]</f>
        <v>BRFChicken</v>
      </c>
      <c r="J369" t="str">
        <f>INDEX('Company+Product scope'!D:D,MATCH(Table3[[#This Row],[Company+Product key]],'Company+Product scope'!C:C,0))</f>
        <v>Yes</v>
      </c>
    </row>
    <row r="370" spans="1:10">
      <c r="A370" t="s">
        <v>51</v>
      </c>
      <c r="B370" t="s">
        <v>74</v>
      </c>
      <c r="C370" t="s">
        <v>71</v>
      </c>
      <c r="D370" t="s">
        <v>72</v>
      </c>
      <c r="E370">
        <v>20</v>
      </c>
      <c r="F370" t="s">
        <v>101</v>
      </c>
      <c r="G370" t="s">
        <v>96</v>
      </c>
      <c r="H370" s="321">
        <v>6205813695.9000006</v>
      </c>
      <c r="I370" t="str">
        <f>Table3[[#This Row],[Company ]]&amp;Table3[[#This Row],[Product]]</f>
        <v>Wen's Food GroupChicken</v>
      </c>
      <c r="J370" t="str">
        <f>INDEX('Company+Product scope'!D:D,MATCH(Table3[[#This Row],[Company+Product key]],'Company+Product scope'!C:C,0))</f>
        <v>Yes</v>
      </c>
    </row>
    <row r="371" spans="1:10">
      <c r="A371" t="s">
        <v>51</v>
      </c>
      <c r="B371" t="s">
        <v>60</v>
      </c>
      <c r="C371" t="s">
        <v>71</v>
      </c>
      <c r="D371" t="s">
        <v>57</v>
      </c>
      <c r="E371">
        <v>20</v>
      </c>
      <c r="F371" t="s">
        <v>101</v>
      </c>
      <c r="G371" t="s">
        <v>96</v>
      </c>
      <c r="H371" s="321">
        <v>2757970745.4577775</v>
      </c>
      <c r="I371" t="str">
        <f>Table3[[#This Row],[Company ]]&amp;Table3[[#This Row],[Product]]</f>
        <v>CargillChicken</v>
      </c>
      <c r="J371" t="str">
        <f>INDEX('Company+Product scope'!D:D,MATCH(Table3[[#This Row],[Company+Product key]],'Company+Product scope'!C:C,0))</f>
        <v>Yes</v>
      </c>
    </row>
    <row r="372" spans="1:10">
      <c r="A372" t="s">
        <v>51</v>
      </c>
      <c r="B372" t="s">
        <v>60</v>
      </c>
      <c r="C372" t="s">
        <v>71</v>
      </c>
      <c r="D372" t="s">
        <v>54</v>
      </c>
      <c r="E372">
        <v>20</v>
      </c>
      <c r="F372" t="s">
        <v>101</v>
      </c>
      <c r="G372" t="s">
        <v>96</v>
      </c>
      <c r="H372" s="321">
        <v>1961489888.0296297</v>
      </c>
      <c r="I372" t="str">
        <f>Table3[[#This Row],[Company ]]&amp;Table3[[#This Row],[Product]]</f>
        <v>CargillChicken</v>
      </c>
      <c r="J372" t="str">
        <f>INDEX('Company+Product scope'!D:D,MATCH(Table3[[#This Row],[Company+Product key]],'Company+Product scope'!C:C,0))</f>
        <v>Yes</v>
      </c>
    </row>
    <row r="373" spans="1:10">
      <c r="A373" t="s">
        <v>51</v>
      </c>
      <c r="B373" t="s">
        <v>60</v>
      </c>
      <c r="C373" t="s">
        <v>71</v>
      </c>
      <c r="D373" t="s">
        <v>72</v>
      </c>
      <c r="E373">
        <v>20</v>
      </c>
      <c r="F373" t="s">
        <v>101</v>
      </c>
      <c r="G373" t="s">
        <v>96</v>
      </c>
      <c r="H373" s="321">
        <v>944248914</v>
      </c>
      <c r="I373" t="str">
        <f>Table3[[#This Row],[Company ]]&amp;Table3[[#This Row],[Product]]</f>
        <v>CargillChicken</v>
      </c>
      <c r="J373" t="str">
        <f>INDEX('Company+Product scope'!D:D,MATCH(Table3[[#This Row],[Company+Product key]],'Company+Product scope'!C:C,0))</f>
        <v>Yes</v>
      </c>
    </row>
    <row r="374" spans="1:10">
      <c r="A374" t="s">
        <v>51</v>
      </c>
      <c r="B374" t="s">
        <v>60</v>
      </c>
      <c r="C374" t="s">
        <v>71</v>
      </c>
      <c r="D374" t="s">
        <v>64</v>
      </c>
      <c r="E374">
        <v>20</v>
      </c>
      <c r="F374" t="s">
        <v>101</v>
      </c>
      <c r="G374" t="s">
        <v>96</v>
      </c>
      <c r="H374" s="321">
        <v>783355817.0666666</v>
      </c>
      <c r="I374" t="str">
        <f>Table3[[#This Row],[Company ]]&amp;Table3[[#This Row],[Product]]</f>
        <v>CargillChicken</v>
      </c>
      <c r="J374" t="str">
        <f>INDEX('Company+Product scope'!D:D,MATCH(Table3[[#This Row],[Company+Product key]],'Company+Product scope'!C:C,0))</f>
        <v>Yes</v>
      </c>
    </row>
    <row r="375" spans="1:10">
      <c r="A375" t="s">
        <v>51</v>
      </c>
      <c r="B375" t="s">
        <v>75</v>
      </c>
      <c r="C375" t="s">
        <v>71</v>
      </c>
      <c r="D375" t="s">
        <v>72</v>
      </c>
      <c r="E375">
        <v>20</v>
      </c>
      <c r="F375" t="s">
        <v>101</v>
      </c>
      <c r="G375" t="s">
        <v>96</v>
      </c>
      <c r="H375" s="321">
        <v>5146156581.3000002</v>
      </c>
      <c r="I375" t="str">
        <f>Table3[[#This Row],[Company ]]&amp;Table3[[#This Row],[Product]]</f>
        <v>JapfaChicken</v>
      </c>
      <c r="J375" t="str">
        <f>INDEX('Company+Product scope'!D:D,MATCH(Table3[[#This Row],[Company+Product key]],'Company+Product scope'!C:C,0))</f>
        <v>Yes</v>
      </c>
    </row>
    <row r="376" spans="1:10">
      <c r="A376" t="s">
        <v>51</v>
      </c>
      <c r="B376" t="s">
        <v>76</v>
      </c>
      <c r="C376" t="s">
        <v>71</v>
      </c>
      <c r="D376" t="s">
        <v>72</v>
      </c>
      <c r="E376">
        <v>20</v>
      </c>
      <c r="F376" t="s">
        <v>101</v>
      </c>
      <c r="G376" t="s">
        <v>96</v>
      </c>
      <c r="H376" s="321">
        <v>4249120113</v>
      </c>
      <c r="I376" t="str">
        <f>Table3[[#This Row],[Company ]]&amp;Table3[[#This Row],[Product]]</f>
        <v>Wellhope AgritechChicken</v>
      </c>
      <c r="J376" t="str">
        <f>INDEX('Company+Product scope'!D:D,MATCH(Table3[[#This Row],[Company+Product key]],'Company+Product scope'!C:C,0))</f>
        <v>Yes</v>
      </c>
    </row>
    <row r="377" spans="1:10">
      <c r="A377" t="s">
        <v>51</v>
      </c>
      <c r="B377" t="s">
        <v>77</v>
      </c>
      <c r="C377" t="s">
        <v>71</v>
      </c>
      <c r="D377" t="s">
        <v>72</v>
      </c>
      <c r="E377">
        <v>20</v>
      </c>
      <c r="F377" t="s">
        <v>101</v>
      </c>
      <c r="G377" t="s">
        <v>96</v>
      </c>
      <c r="H377" s="321">
        <v>3593391700.5</v>
      </c>
      <c r="I377" t="str">
        <f>Table3[[#This Row],[Company ]]&amp;Table3[[#This Row],[Product]]</f>
        <v>Charoen PokphandChicken</v>
      </c>
      <c r="J377" t="str">
        <f>INDEX('Company+Product scope'!D:D,MATCH(Table3[[#This Row],[Company+Product key]],'Company+Product scope'!C:C,0))</f>
        <v>Yes</v>
      </c>
    </row>
    <row r="378" spans="1:10">
      <c r="A378" t="s">
        <v>51</v>
      </c>
      <c r="B378" t="s">
        <v>77</v>
      </c>
      <c r="C378" t="s">
        <v>71</v>
      </c>
      <c r="D378" t="s">
        <v>78</v>
      </c>
      <c r="E378">
        <v>20</v>
      </c>
      <c r="F378" t="s">
        <v>101</v>
      </c>
      <c r="G378" t="s">
        <v>96</v>
      </c>
      <c r="H378" s="321">
        <v>347505399.62962961</v>
      </c>
      <c r="I378" t="str">
        <f>Table3[[#This Row],[Company ]]&amp;Table3[[#This Row],[Product]]</f>
        <v>Charoen PokphandChicken</v>
      </c>
      <c r="J378" t="str">
        <f>INDEX('Company+Product scope'!D:D,MATCH(Table3[[#This Row],[Company+Product key]],'Company+Product scope'!C:C,0))</f>
        <v>Yes</v>
      </c>
    </row>
    <row r="379" spans="1:10">
      <c r="A379" t="s">
        <v>51</v>
      </c>
      <c r="B379" t="s">
        <v>79</v>
      </c>
      <c r="C379" t="s">
        <v>71</v>
      </c>
      <c r="D379" t="s">
        <v>72</v>
      </c>
      <c r="E379">
        <v>20</v>
      </c>
      <c r="F379" t="s">
        <v>101</v>
      </c>
      <c r="G379" t="s">
        <v>96</v>
      </c>
      <c r="H379" s="321">
        <v>3567162564</v>
      </c>
      <c r="I379" t="str">
        <f>Table3[[#This Row],[Company ]]&amp;Table3[[#This Row],[Product]]</f>
        <v>Fuijan Sunner DevelopmentChicken</v>
      </c>
      <c r="J379" t="str">
        <f>INDEX('Company+Product scope'!D:D,MATCH(Table3[[#This Row],[Company+Product key]],'Company+Product scope'!C:C,0))</f>
        <v>Yes</v>
      </c>
    </row>
    <row r="380" spans="1:10">
      <c r="A380" t="s">
        <v>51</v>
      </c>
      <c r="B380" t="s">
        <v>80</v>
      </c>
      <c r="C380" t="s">
        <v>71</v>
      </c>
      <c r="D380" t="s">
        <v>57</v>
      </c>
      <c r="E380">
        <v>20</v>
      </c>
      <c r="F380" t="s">
        <v>101</v>
      </c>
      <c r="G380" t="s">
        <v>96</v>
      </c>
      <c r="H380" s="321">
        <v>3450038087.1111112</v>
      </c>
      <c r="I380" t="str">
        <f>Table3[[#This Row],[Company ]]&amp;Table3[[#This Row],[Product]]</f>
        <v>Koch FoodsChicken</v>
      </c>
      <c r="J380" t="str">
        <f>INDEX('Company+Product scope'!D:D,MATCH(Table3[[#This Row],[Company+Product key]],'Company+Product scope'!C:C,0))</f>
        <v>Yes</v>
      </c>
    </row>
    <row r="381" spans="1:10">
      <c r="A381" t="s">
        <v>51</v>
      </c>
      <c r="B381" t="s">
        <v>81</v>
      </c>
      <c r="C381" t="s">
        <v>71</v>
      </c>
      <c r="D381" t="s">
        <v>82</v>
      </c>
      <c r="E381">
        <v>20</v>
      </c>
      <c r="F381" t="s">
        <v>101</v>
      </c>
      <c r="G381" t="s">
        <v>96</v>
      </c>
      <c r="H381" s="321">
        <v>3795096689.3155556</v>
      </c>
      <c r="I381" t="str">
        <f>Table3[[#This Row],[Company ]]&amp;Table3[[#This Row],[Product]]</f>
        <v>Arab Company for Livestock Development (ACOLID)Chicken</v>
      </c>
      <c r="J381" t="str">
        <f>INDEX('Company+Product scope'!D:D,MATCH(Table3[[#This Row],[Company+Product key]],'Company+Product scope'!C:C,0))</f>
        <v>Yes</v>
      </c>
    </row>
    <row r="382" spans="1:10">
      <c r="A382" t="s">
        <v>51</v>
      </c>
      <c r="B382" t="s">
        <v>83</v>
      </c>
      <c r="C382" t="s">
        <v>71</v>
      </c>
      <c r="D382" t="s">
        <v>72</v>
      </c>
      <c r="E382">
        <v>20</v>
      </c>
      <c r="F382" t="s">
        <v>101</v>
      </c>
      <c r="G382" t="s">
        <v>96</v>
      </c>
      <c r="H382" s="321">
        <v>3450600281.3940005</v>
      </c>
      <c r="I382" t="str">
        <f>Table3[[#This Row],[Company ]]&amp;Table3[[#This Row],[Product]]</f>
        <v>New Hope GroupChicken</v>
      </c>
      <c r="J382" t="str">
        <f>INDEX('Company+Product scope'!D:D,MATCH(Table3[[#This Row],[Company+Product key]],'Company+Product scope'!C:C,0))</f>
        <v>Yes</v>
      </c>
    </row>
    <row r="383" spans="1:10">
      <c r="A383" t="s">
        <v>51</v>
      </c>
      <c r="B383" t="s">
        <v>84</v>
      </c>
      <c r="C383" t="s">
        <v>71</v>
      </c>
      <c r="D383" t="s">
        <v>54</v>
      </c>
      <c r="E383">
        <v>20</v>
      </c>
      <c r="F383" t="s">
        <v>101</v>
      </c>
      <c r="G383" t="s">
        <v>96</v>
      </c>
      <c r="H383" s="321">
        <v>3682350905.0370369</v>
      </c>
      <c r="I383" t="str">
        <f>Table3[[#This Row],[Company ]]&amp;Table3[[#This Row],[Product]]</f>
        <v>Industrias BachocoChicken</v>
      </c>
      <c r="J383" t="str">
        <f>INDEX('Company+Product scope'!D:D,MATCH(Table3[[#This Row],[Company+Product key]],'Company+Product scope'!C:C,0))</f>
        <v>Yes</v>
      </c>
    </row>
    <row r="384" spans="1:10">
      <c r="A384" t="s">
        <v>51</v>
      </c>
      <c r="B384" t="s">
        <v>84</v>
      </c>
      <c r="C384" t="s">
        <v>71</v>
      </c>
      <c r="D384" t="s">
        <v>57</v>
      </c>
      <c r="E384">
        <v>20</v>
      </c>
      <c r="F384" t="s">
        <v>101</v>
      </c>
      <c r="G384" t="s">
        <v>96</v>
      </c>
      <c r="H384" s="321">
        <v>695156928</v>
      </c>
      <c r="I384" t="str">
        <f>Table3[[#This Row],[Company ]]&amp;Table3[[#This Row],[Product]]</f>
        <v>Industrias BachocoChicken</v>
      </c>
      <c r="J384" t="str">
        <f>INDEX('Company+Product scope'!D:D,MATCH(Table3[[#This Row],[Company+Product key]],'Company+Product scope'!C:C,0))</f>
        <v>Yes</v>
      </c>
    </row>
    <row r="385" spans="1:10">
      <c r="A385" t="s">
        <v>51</v>
      </c>
      <c r="B385" t="s">
        <v>85</v>
      </c>
      <c r="C385" t="s">
        <v>71</v>
      </c>
      <c r="D385" t="s">
        <v>57</v>
      </c>
      <c r="E385">
        <v>20</v>
      </c>
      <c r="F385" t="s">
        <v>101</v>
      </c>
      <c r="G385" t="s">
        <v>96</v>
      </c>
      <c r="H385" s="321">
        <v>3166826005.3333335</v>
      </c>
      <c r="I385" t="str">
        <f>Table3[[#This Row],[Company ]]&amp;Table3[[#This Row],[Product]]</f>
        <v>Perdue FarmsChicken</v>
      </c>
      <c r="J385" t="str">
        <f>INDEX('Company+Product scope'!D:D,MATCH(Table3[[#This Row],[Company+Product key]],'Company+Product scope'!C:C,0))</f>
        <v>Yes</v>
      </c>
    </row>
    <row r="386" spans="1:10">
      <c r="A386" t="s">
        <v>51</v>
      </c>
      <c r="B386" t="s">
        <v>86</v>
      </c>
      <c r="C386" t="s">
        <v>71</v>
      </c>
      <c r="D386" t="s">
        <v>57</v>
      </c>
      <c r="E386">
        <v>20</v>
      </c>
      <c r="F386" t="s">
        <v>101</v>
      </c>
      <c r="G386" t="s">
        <v>96</v>
      </c>
      <c r="H386" s="321">
        <v>2757970745.4577775</v>
      </c>
      <c r="I386" t="str">
        <f>Table3[[#This Row],[Company ]]&amp;Table3[[#This Row],[Product]]</f>
        <v>Continental Grain CompanyChicken</v>
      </c>
      <c r="J386" t="str">
        <f>INDEX('Company+Product scope'!D:D,MATCH(Table3[[#This Row],[Company+Product key]],'Company+Product scope'!C:C,0))</f>
        <v>Yes</v>
      </c>
    </row>
    <row r="387" spans="1:10">
      <c r="A387" t="s">
        <v>51</v>
      </c>
      <c r="B387" t="s">
        <v>102</v>
      </c>
      <c r="C387" t="s">
        <v>71</v>
      </c>
      <c r="D387" t="s">
        <v>88</v>
      </c>
      <c r="E387">
        <v>20</v>
      </c>
      <c r="F387" t="s">
        <v>101</v>
      </c>
      <c r="G387" t="s">
        <v>96</v>
      </c>
      <c r="H387" s="321">
        <v>2128075728.6909306</v>
      </c>
      <c r="I387" t="str">
        <f>Table3[[#This Row],[Company ]]&amp;Table3[[#This Row],[Product]]</f>
        <v>MHPChicken</v>
      </c>
      <c r="J387" t="e">
        <f>INDEX('Company+Product scope'!D:D,MATCH(Table3[[#This Row],[Company+Product key]],'Company+Product scope'!C:C,0))</f>
        <v>#N/A</v>
      </c>
    </row>
    <row r="388" spans="1:10">
      <c r="A388" t="s">
        <v>51</v>
      </c>
      <c r="B388" t="s">
        <v>87</v>
      </c>
      <c r="C388" t="s">
        <v>71</v>
      </c>
      <c r="D388" t="s">
        <v>72</v>
      </c>
      <c r="E388">
        <v>20</v>
      </c>
      <c r="F388" t="s">
        <v>101</v>
      </c>
      <c r="G388" t="s">
        <v>96</v>
      </c>
      <c r="H388" s="321">
        <v>1098126514.8000002</v>
      </c>
      <c r="I388" t="str">
        <f>Table3[[#This Row],[Company ]]&amp;Table3[[#This Row],[Product]]</f>
        <v>WH GroupChicken</v>
      </c>
      <c r="J388" t="str">
        <f>INDEX('Company+Product scope'!D:D,MATCH(Table3[[#This Row],[Company+Product key]],'Company+Product scope'!C:C,0))</f>
        <v>Yes</v>
      </c>
    </row>
    <row r="389" spans="1:10">
      <c r="A389" t="s">
        <v>51</v>
      </c>
      <c r="B389" t="s">
        <v>87</v>
      </c>
      <c r="C389" t="s">
        <v>71</v>
      </c>
      <c r="D389" t="s">
        <v>88</v>
      </c>
      <c r="E389">
        <v>20</v>
      </c>
      <c r="F389" t="s">
        <v>101</v>
      </c>
      <c r="G389" t="s">
        <v>96</v>
      </c>
      <c r="H389" s="321">
        <v>508021134.96296299</v>
      </c>
      <c r="I389" t="str">
        <f>Table3[[#This Row],[Company ]]&amp;Table3[[#This Row],[Product]]</f>
        <v>WH GroupChicken</v>
      </c>
      <c r="J389" t="str">
        <f>INDEX('Company+Product scope'!D:D,MATCH(Table3[[#This Row],[Company+Product key]],'Company+Product scope'!C:C,0))</f>
        <v>Yes</v>
      </c>
    </row>
    <row r="390" spans="1:10">
      <c r="A390" t="s">
        <v>51</v>
      </c>
      <c r="B390" t="s">
        <v>89</v>
      </c>
      <c r="C390" t="s">
        <v>71</v>
      </c>
      <c r="D390" t="s">
        <v>54</v>
      </c>
      <c r="E390">
        <v>20</v>
      </c>
      <c r="F390" t="s">
        <v>101</v>
      </c>
      <c r="G390" t="s">
        <v>96</v>
      </c>
      <c r="H390" s="321">
        <v>2339204297.6948152</v>
      </c>
      <c r="I390" t="str">
        <f>Table3[[#This Row],[Company ]]&amp;Table3[[#This Row],[Product]]</f>
        <v>Aurora AlimentosChicken</v>
      </c>
      <c r="J390" t="str">
        <f>INDEX('Company+Product scope'!D:D,MATCH(Table3[[#This Row],[Company+Product key]],'Company+Product scope'!C:C,0))</f>
        <v>Yes</v>
      </c>
    </row>
    <row r="391" spans="1:10">
      <c r="A391" t="s">
        <v>51</v>
      </c>
      <c r="B391" t="s">
        <v>87</v>
      </c>
      <c r="C391" t="s">
        <v>90</v>
      </c>
      <c r="D391" t="s">
        <v>57</v>
      </c>
      <c r="E391">
        <v>20</v>
      </c>
      <c r="F391" t="s">
        <v>101</v>
      </c>
      <c r="G391" t="s">
        <v>96</v>
      </c>
      <c r="H391" s="321">
        <v>24480560006.316456</v>
      </c>
      <c r="I391" t="str">
        <f>Table3[[#This Row],[Company ]]&amp;Table3[[#This Row],[Product]]</f>
        <v>WH GroupPigs</v>
      </c>
      <c r="J391" t="str">
        <f>INDEX('Company+Product scope'!D:D,MATCH(Table3[[#This Row],[Company+Product key]],'Company+Product scope'!C:C,0))</f>
        <v>Yes</v>
      </c>
    </row>
    <row r="392" spans="1:10">
      <c r="A392" t="s">
        <v>51</v>
      </c>
      <c r="B392" t="s">
        <v>87</v>
      </c>
      <c r="C392" t="s">
        <v>90</v>
      </c>
      <c r="D392" t="s">
        <v>72</v>
      </c>
      <c r="E392">
        <v>20</v>
      </c>
      <c r="F392" t="s">
        <v>101</v>
      </c>
      <c r="G392" t="s">
        <v>96</v>
      </c>
      <c r="H392" s="321">
        <v>13234439443.062338</v>
      </c>
      <c r="I392" t="str">
        <f>Table3[[#This Row],[Company ]]&amp;Table3[[#This Row],[Product]]</f>
        <v>WH GroupPigs</v>
      </c>
      <c r="J392" t="str">
        <f>INDEX('Company+Product scope'!D:D,MATCH(Table3[[#This Row],[Company+Product key]],'Company+Product scope'!C:C,0))</f>
        <v>Yes</v>
      </c>
    </row>
    <row r="393" spans="1:10">
      <c r="A393" t="s">
        <v>51</v>
      </c>
      <c r="B393" t="s">
        <v>87</v>
      </c>
      <c r="C393" t="s">
        <v>90</v>
      </c>
      <c r="D393" t="s">
        <v>88</v>
      </c>
      <c r="E393">
        <v>20</v>
      </c>
      <c r="F393" t="s">
        <v>101</v>
      </c>
      <c r="G393" t="s">
        <v>96</v>
      </c>
      <c r="H393" s="321">
        <v>3959123418.7204924</v>
      </c>
      <c r="I393" t="str">
        <f>Table3[[#This Row],[Company ]]&amp;Table3[[#This Row],[Product]]</f>
        <v>WH GroupPigs</v>
      </c>
      <c r="J393" t="str">
        <f>INDEX('Company+Product scope'!D:D,MATCH(Table3[[#This Row],[Company+Product key]],'Company+Product scope'!C:C,0))</f>
        <v>Yes</v>
      </c>
    </row>
    <row r="394" spans="1:10">
      <c r="A394" t="s">
        <v>51</v>
      </c>
      <c r="B394" t="s">
        <v>52</v>
      </c>
      <c r="C394" t="s">
        <v>90</v>
      </c>
      <c r="D394" t="s">
        <v>57</v>
      </c>
      <c r="E394">
        <v>20</v>
      </c>
      <c r="F394" t="s">
        <v>101</v>
      </c>
      <c r="G394" t="s">
        <v>96</v>
      </c>
      <c r="H394" s="321">
        <v>22105912652.533337</v>
      </c>
      <c r="I394" t="str">
        <f>Table3[[#This Row],[Company ]]&amp;Table3[[#This Row],[Product]]</f>
        <v>JBSPigs</v>
      </c>
      <c r="J394" t="str">
        <f>INDEX('Company+Product scope'!D:D,MATCH(Table3[[#This Row],[Company+Product key]],'Company+Product scope'!C:C,0))</f>
        <v>Yes</v>
      </c>
    </row>
    <row r="395" spans="1:10">
      <c r="A395" t="s">
        <v>51</v>
      </c>
      <c r="B395" t="s">
        <v>52</v>
      </c>
      <c r="C395" t="s">
        <v>90</v>
      </c>
      <c r="D395" t="s">
        <v>54</v>
      </c>
      <c r="E395">
        <v>20</v>
      </c>
      <c r="F395" t="s">
        <v>101</v>
      </c>
      <c r="G395" t="s">
        <v>96</v>
      </c>
      <c r="H395" s="321">
        <v>6693496044.3733339</v>
      </c>
      <c r="I395" t="str">
        <f>Table3[[#This Row],[Company ]]&amp;Table3[[#This Row],[Product]]</f>
        <v>JBSPigs</v>
      </c>
      <c r="J395" t="str">
        <f>INDEX('Company+Product scope'!D:D,MATCH(Table3[[#This Row],[Company+Product key]],'Company+Product scope'!C:C,0))</f>
        <v>Yes</v>
      </c>
    </row>
    <row r="396" spans="1:10">
      <c r="A396" t="s">
        <v>51</v>
      </c>
      <c r="B396" t="s">
        <v>52</v>
      </c>
      <c r="C396" t="s">
        <v>90</v>
      </c>
      <c r="D396" t="s">
        <v>58</v>
      </c>
      <c r="E396">
        <v>20</v>
      </c>
      <c r="F396" t="s">
        <v>101</v>
      </c>
      <c r="G396" t="s">
        <v>96</v>
      </c>
      <c r="H396" s="321">
        <v>2837765764.3573332</v>
      </c>
      <c r="I396" t="str">
        <f>Table3[[#This Row],[Company ]]&amp;Table3[[#This Row],[Product]]</f>
        <v>JBSPigs</v>
      </c>
      <c r="J396" t="str">
        <f>INDEX('Company+Product scope'!D:D,MATCH(Table3[[#This Row],[Company+Product key]],'Company+Product scope'!C:C,0))</f>
        <v>Yes</v>
      </c>
    </row>
    <row r="397" spans="1:10">
      <c r="A397" t="s">
        <v>51</v>
      </c>
      <c r="B397" t="s">
        <v>52</v>
      </c>
      <c r="C397" t="s">
        <v>90</v>
      </c>
      <c r="D397" t="s">
        <v>64</v>
      </c>
      <c r="E397">
        <v>20</v>
      </c>
      <c r="F397" t="s">
        <v>101</v>
      </c>
      <c r="G397" t="s">
        <v>96</v>
      </c>
      <c r="H397" s="321">
        <v>1352267980.3181999</v>
      </c>
      <c r="I397" t="str">
        <f>Table3[[#This Row],[Company ]]&amp;Table3[[#This Row],[Product]]</f>
        <v>JBSPigs</v>
      </c>
      <c r="J397" t="str">
        <f>INDEX('Company+Product scope'!D:D,MATCH(Table3[[#This Row],[Company+Product key]],'Company+Product scope'!C:C,0))</f>
        <v>Yes</v>
      </c>
    </row>
    <row r="398" spans="1:10">
      <c r="A398" t="s">
        <v>51</v>
      </c>
      <c r="B398" t="s">
        <v>61</v>
      </c>
      <c r="C398" t="s">
        <v>90</v>
      </c>
      <c r="D398" t="s">
        <v>57</v>
      </c>
      <c r="E398">
        <v>20</v>
      </c>
      <c r="F398" t="s">
        <v>101</v>
      </c>
      <c r="G398" t="s">
        <v>96</v>
      </c>
      <c r="H398" s="321">
        <v>16940367353.000002</v>
      </c>
      <c r="I398" t="str">
        <f>Table3[[#This Row],[Company ]]&amp;Table3[[#This Row],[Product]]</f>
        <v>TysonPigs</v>
      </c>
      <c r="J398" t="str">
        <f>INDEX('Company+Product scope'!D:D,MATCH(Table3[[#This Row],[Company+Product key]],'Company+Product scope'!C:C,0))</f>
        <v>Yes</v>
      </c>
    </row>
    <row r="399" spans="1:10">
      <c r="A399" t="s">
        <v>51</v>
      </c>
      <c r="B399" t="s">
        <v>70</v>
      </c>
      <c r="C399" t="s">
        <v>90</v>
      </c>
      <c r="D399" t="s">
        <v>64</v>
      </c>
      <c r="E399">
        <v>20</v>
      </c>
      <c r="F399" t="s">
        <v>101</v>
      </c>
      <c r="G399" t="s">
        <v>96</v>
      </c>
      <c r="H399" s="321">
        <v>11815428143.333334</v>
      </c>
      <c r="I399" t="str">
        <f>Table3[[#This Row],[Company ]]&amp;Table3[[#This Row],[Product]]</f>
        <v>Tönnies GroupPigs</v>
      </c>
      <c r="J399" t="str">
        <f>INDEX('Company+Product scope'!D:D,MATCH(Table3[[#This Row],[Company+Product key]],'Company+Product scope'!C:C,0))</f>
        <v>Yes</v>
      </c>
    </row>
    <row r="400" spans="1:10">
      <c r="A400" t="s">
        <v>51</v>
      </c>
      <c r="B400" t="s">
        <v>67</v>
      </c>
      <c r="C400" t="s">
        <v>90</v>
      </c>
      <c r="D400" t="s">
        <v>64</v>
      </c>
      <c r="E400">
        <v>20</v>
      </c>
      <c r="F400" t="s">
        <v>101</v>
      </c>
      <c r="G400" t="s">
        <v>96</v>
      </c>
      <c r="H400" s="321">
        <v>9701296707.2044449</v>
      </c>
      <c r="I400" t="str">
        <f>Table3[[#This Row],[Company ]]&amp;Table3[[#This Row],[Product]]</f>
        <v>Danish CrownPigs</v>
      </c>
      <c r="J400" t="str">
        <f>INDEX('Company+Product scope'!D:D,MATCH(Table3[[#This Row],[Company+Product key]],'Company+Product scope'!C:C,0))</f>
        <v>Yes</v>
      </c>
    </row>
    <row r="401" spans="1:10">
      <c r="A401" t="s">
        <v>51</v>
      </c>
      <c r="B401" t="s">
        <v>67</v>
      </c>
      <c r="C401" t="s">
        <v>90</v>
      </c>
      <c r="D401" t="s">
        <v>88</v>
      </c>
      <c r="E401">
        <v>20</v>
      </c>
      <c r="F401" t="s">
        <v>101</v>
      </c>
      <c r="G401" t="s">
        <v>96</v>
      </c>
      <c r="H401" s="321">
        <v>803236623.52888894</v>
      </c>
      <c r="I401" t="str">
        <f>Table3[[#This Row],[Company ]]&amp;Table3[[#This Row],[Product]]</f>
        <v>Danish CrownPigs</v>
      </c>
      <c r="J401" t="str">
        <f>INDEX('Company+Product scope'!D:D,MATCH(Table3[[#This Row],[Company+Product key]],'Company+Product scope'!C:C,0))</f>
        <v>Yes</v>
      </c>
    </row>
    <row r="402" spans="1:10">
      <c r="A402" t="s">
        <v>51</v>
      </c>
      <c r="B402" t="s">
        <v>66</v>
      </c>
      <c r="C402" t="s">
        <v>90</v>
      </c>
      <c r="D402" t="s">
        <v>64</v>
      </c>
      <c r="E402">
        <v>20</v>
      </c>
      <c r="F402" t="s">
        <v>101</v>
      </c>
      <c r="G402" t="s">
        <v>96</v>
      </c>
      <c r="H402" s="321">
        <v>7992921950.7290001</v>
      </c>
      <c r="I402" t="str">
        <f>Table3[[#This Row],[Company ]]&amp;Table3[[#This Row],[Product]]</f>
        <v>Vion Food GroupPigs</v>
      </c>
      <c r="J402" t="str">
        <f>INDEX('Company+Product scope'!D:D,MATCH(Table3[[#This Row],[Company+Product key]],'Company+Product scope'!C:C,0))</f>
        <v>Yes</v>
      </c>
    </row>
    <row r="403" spans="1:10">
      <c r="A403" t="s">
        <v>51</v>
      </c>
      <c r="B403" t="s">
        <v>91</v>
      </c>
      <c r="C403" t="s">
        <v>90</v>
      </c>
      <c r="D403" t="s">
        <v>72</v>
      </c>
      <c r="E403">
        <v>20</v>
      </c>
      <c r="F403" t="s">
        <v>101</v>
      </c>
      <c r="G403" t="s">
        <v>96</v>
      </c>
      <c r="H403" s="321">
        <v>13316852250</v>
      </c>
      <c r="I403" t="str">
        <f>Table3[[#This Row],[Company ]]&amp;Table3[[#This Row],[Product]]</f>
        <v>Muyuan FoodstuffPigs</v>
      </c>
      <c r="J403" t="str">
        <f>INDEX('Company+Product scope'!D:D,MATCH(Table3[[#This Row],[Company+Product key]],'Company+Product scope'!C:C,0))</f>
        <v>Yes</v>
      </c>
    </row>
    <row r="404" spans="1:10">
      <c r="A404" t="s">
        <v>51</v>
      </c>
      <c r="B404" t="s">
        <v>73</v>
      </c>
      <c r="C404" t="s">
        <v>90</v>
      </c>
      <c r="D404" t="s">
        <v>54</v>
      </c>
      <c r="E404">
        <v>20</v>
      </c>
      <c r="F404" t="s">
        <v>101</v>
      </c>
      <c r="G404" t="s">
        <v>96</v>
      </c>
      <c r="H404" s="321">
        <v>7320792575.8933344</v>
      </c>
      <c r="I404" t="str">
        <f>Table3[[#This Row],[Company ]]&amp;Table3[[#This Row],[Product]]</f>
        <v>BRFPigs</v>
      </c>
      <c r="J404" t="str">
        <f>INDEX('Company+Product scope'!D:D,MATCH(Table3[[#This Row],[Company+Product key]],'Company+Product scope'!C:C,0))</f>
        <v>Yes</v>
      </c>
    </row>
    <row r="405" spans="1:10">
      <c r="A405" t="s">
        <v>51</v>
      </c>
      <c r="B405" t="s">
        <v>92</v>
      </c>
      <c r="C405" t="s">
        <v>90</v>
      </c>
      <c r="D405" t="s">
        <v>64</v>
      </c>
      <c r="E405">
        <v>20</v>
      </c>
      <c r="F405" t="s">
        <v>101</v>
      </c>
      <c r="G405" t="s">
        <v>96</v>
      </c>
      <c r="H405" s="321">
        <v>5649187407.4074078</v>
      </c>
      <c r="I405" t="str">
        <f>Table3[[#This Row],[Company ]]&amp;Table3[[#This Row],[Product]]</f>
        <v>Grupo VallPigs</v>
      </c>
      <c r="J405" t="str">
        <f>INDEX('Company+Product scope'!D:D,MATCH(Table3[[#This Row],[Company+Product key]],'Company+Product scope'!C:C,0))</f>
        <v>Yes</v>
      </c>
    </row>
    <row r="406" spans="1:10">
      <c r="A406" t="s">
        <v>51</v>
      </c>
      <c r="B406" t="s">
        <v>93</v>
      </c>
      <c r="C406" t="s">
        <v>90</v>
      </c>
      <c r="D406" t="s">
        <v>72</v>
      </c>
      <c r="E406">
        <v>20</v>
      </c>
      <c r="F406" t="s">
        <v>101</v>
      </c>
      <c r="G406" t="s">
        <v>96</v>
      </c>
      <c r="H406" s="321">
        <v>8486229375</v>
      </c>
      <c r="I406" t="str">
        <f>Table3[[#This Row],[Company ]]&amp;Table3[[#This Row],[Product]]</f>
        <v>Zhengbang GroupPigs</v>
      </c>
      <c r="J406" t="str">
        <f>INDEX('Company+Product scope'!D:D,MATCH(Table3[[#This Row],[Company+Product key]],'Company+Product scope'!C:C,0))</f>
        <v>Yes</v>
      </c>
    </row>
    <row r="407" spans="1:10">
      <c r="A407" t="s">
        <v>51</v>
      </c>
      <c r="B407" t="s">
        <v>63</v>
      </c>
      <c r="C407" t="s">
        <v>90</v>
      </c>
      <c r="D407" t="s">
        <v>64</v>
      </c>
      <c r="E407">
        <v>20</v>
      </c>
      <c r="F407" t="s">
        <v>101</v>
      </c>
      <c r="G407" t="s">
        <v>96</v>
      </c>
      <c r="H407" s="321">
        <v>5566974700.854701</v>
      </c>
      <c r="I407" t="str">
        <f>Table3[[#This Row],[Company ]]&amp;Table3[[#This Row],[Product]]</f>
        <v>BigardPigs</v>
      </c>
      <c r="J407" t="str">
        <f>INDEX('Company+Product scope'!D:D,MATCH(Table3[[#This Row],[Company+Product key]],'Company+Product scope'!C:C,0))</f>
        <v>Yes</v>
      </c>
    </row>
    <row r="408" spans="1:10">
      <c r="A408" t="s">
        <v>51</v>
      </c>
      <c r="B408" t="s">
        <v>89</v>
      </c>
      <c r="C408" t="s">
        <v>90</v>
      </c>
      <c r="D408" t="s">
        <v>54</v>
      </c>
      <c r="E408">
        <v>20</v>
      </c>
      <c r="F408" t="s">
        <v>101</v>
      </c>
      <c r="G408" t="s">
        <v>96</v>
      </c>
      <c r="H408" s="321">
        <v>5544011361.1111116</v>
      </c>
      <c r="I408" t="str">
        <f>Table3[[#This Row],[Company ]]&amp;Table3[[#This Row],[Product]]</f>
        <v>Aurora AlimentosPigs</v>
      </c>
      <c r="J408" t="str">
        <f>INDEX('Company+Product scope'!D:D,MATCH(Table3[[#This Row],[Company+Product key]],'Company+Product scope'!C:C,0))</f>
        <v>Yes</v>
      </c>
    </row>
    <row r="409" spans="1:10">
      <c r="A409" t="s">
        <v>51</v>
      </c>
      <c r="B409" t="s">
        <v>77</v>
      </c>
      <c r="C409" t="s">
        <v>90</v>
      </c>
      <c r="D409" t="s">
        <v>57</v>
      </c>
      <c r="E409">
        <v>20</v>
      </c>
      <c r="F409" t="s">
        <v>101</v>
      </c>
      <c r="G409" t="s">
        <v>96</v>
      </c>
      <c r="H409" s="321">
        <v>3128980694.4444447</v>
      </c>
      <c r="I409" t="str">
        <f>Table3[[#This Row],[Company ]]&amp;Table3[[#This Row],[Product]]</f>
        <v>Charoen PokphandPigs</v>
      </c>
      <c r="J409" t="str">
        <f>INDEX('Company+Product scope'!D:D,MATCH(Table3[[#This Row],[Company+Product key]],'Company+Product scope'!C:C,0))</f>
        <v>Yes</v>
      </c>
    </row>
    <row r="410" spans="1:10">
      <c r="A410" t="s">
        <v>51</v>
      </c>
      <c r="B410" t="s">
        <v>77</v>
      </c>
      <c r="C410" t="s">
        <v>90</v>
      </c>
      <c r="D410" t="s">
        <v>78</v>
      </c>
      <c r="E410">
        <v>20</v>
      </c>
      <c r="F410" t="s">
        <v>101</v>
      </c>
      <c r="G410" t="s">
        <v>96</v>
      </c>
      <c r="H410" s="321">
        <v>1146009500</v>
      </c>
      <c r="I410" t="str">
        <f>Table3[[#This Row],[Company ]]&amp;Table3[[#This Row],[Product]]</f>
        <v>Charoen PokphandPigs</v>
      </c>
      <c r="J410" t="str">
        <f>INDEX('Company+Product scope'!D:D,MATCH(Table3[[#This Row],[Company+Product key]],'Company+Product scope'!C:C,0))</f>
        <v>Yes</v>
      </c>
    </row>
    <row r="411" spans="1:10">
      <c r="A411" t="s">
        <v>51</v>
      </c>
      <c r="B411" t="s">
        <v>77</v>
      </c>
      <c r="C411" t="s">
        <v>90</v>
      </c>
      <c r="D411" t="s">
        <v>72</v>
      </c>
      <c r="E411">
        <v>20</v>
      </c>
      <c r="F411" t="s">
        <v>101</v>
      </c>
      <c r="G411" t="s">
        <v>96</v>
      </c>
      <c r="H411" s="321">
        <v>1134844875</v>
      </c>
      <c r="I411" t="str">
        <f>Table3[[#This Row],[Company ]]&amp;Table3[[#This Row],[Product]]</f>
        <v>Charoen PokphandPigs</v>
      </c>
      <c r="J411" t="str">
        <f>INDEX('Company+Product scope'!D:D,MATCH(Table3[[#This Row],[Company+Product key]],'Company+Product scope'!C:C,0))</f>
        <v>Yes</v>
      </c>
    </row>
    <row r="412" spans="1:10">
      <c r="A412" t="s">
        <v>51</v>
      </c>
      <c r="B412" t="s">
        <v>69</v>
      </c>
      <c r="C412" t="s">
        <v>90</v>
      </c>
      <c r="D412" t="s">
        <v>64</v>
      </c>
      <c r="E412">
        <v>20</v>
      </c>
      <c r="F412" t="s">
        <v>101</v>
      </c>
      <c r="G412" t="s">
        <v>96</v>
      </c>
      <c r="H412" s="321">
        <v>4383464066.666667</v>
      </c>
      <c r="I412" t="str">
        <f>Table3[[#This Row],[Company ]]&amp;Table3[[#This Row],[Product]]</f>
        <v>WestfleischPigs</v>
      </c>
      <c r="J412" t="str">
        <f>INDEX('Company+Product scope'!D:D,MATCH(Table3[[#This Row],[Company+Product key]],'Company+Product scope'!C:C,0))</f>
        <v>Yes</v>
      </c>
    </row>
    <row r="413" spans="1:10">
      <c r="A413" t="s">
        <v>51</v>
      </c>
      <c r="B413" t="s">
        <v>94</v>
      </c>
      <c r="C413" t="s">
        <v>90</v>
      </c>
      <c r="D413" t="s">
        <v>64</v>
      </c>
      <c r="E413">
        <v>20</v>
      </c>
      <c r="F413" t="s">
        <v>101</v>
      </c>
      <c r="G413" t="s">
        <v>96</v>
      </c>
      <c r="H413" s="321">
        <v>4250631822.2222223</v>
      </c>
      <c r="I413" t="str">
        <f>Table3[[#This Row],[Company ]]&amp;Table3[[#This Row],[Product]]</f>
        <v>Grupo JorgePigs</v>
      </c>
      <c r="J413" t="str">
        <f>INDEX('Company+Product scope'!D:D,MATCH(Table3[[#This Row],[Company+Product key]],'Company+Product scope'!C:C,0))</f>
        <v>Yes</v>
      </c>
    </row>
    <row r="414" spans="1:10">
      <c r="A414" t="s">
        <v>51</v>
      </c>
      <c r="B414" t="s">
        <v>83</v>
      </c>
      <c r="C414" t="s">
        <v>90</v>
      </c>
      <c r="D414" t="s">
        <v>72</v>
      </c>
      <c r="E414">
        <v>20</v>
      </c>
      <c r="F414" t="s">
        <v>101</v>
      </c>
      <c r="G414" t="s">
        <v>96</v>
      </c>
      <c r="H414" s="321">
        <v>3976978500</v>
      </c>
      <c r="I414" t="str">
        <f>Table3[[#This Row],[Company ]]&amp;Table3[[#This Row],[Product]]</f>
        <v>New Hope GroupPigs</v>
      </c>
      <c r="J414" t="str">
        <f>INDEX('Company+Product scope'!D:D,MATCH(Table3[[#This Row],[Company+Product key]],'Company+Product scope'!C:C,0))</f>
        <v>Yes</v>
      </c>
    </row>
    <row r="415" spans="1:10">
      <c r="A415" t="s">
        <v>51</v>
      </c>
      <c r="B415" t="s">
        <v>74</v>
      </c>
      <c r="C415" t="s">
        <v>90</v>
      </c>
      <c r="D415" t="s">
        <v>72</v>
      </c>
      <c r="E415">
        <v>20</v>
      </c>
      <c r="F415" t="s">
        <v>101</v>
      </c>
      <c r="G415" t="s">
        <v>96</v>
      </c>
      <c r="H415" s="321">
        <v>3856464000</v>
      </c>
      <c r="I415" t="str">
        <f>Table3[[#This Row],[Company ]]&amp;Table3[[#This Row],[Product]]</f>
        <v>Wen's Food GroupPigs</v>
      </c>
      <c r="J415" t="str">
        <f>INDEX('Company+Product scope'!D:D,MATCH(Table3[[#This Row],[Company+Product key]],'Company+Product scope'!C:C,0))</f>
        <v>Yes</v>
      </c>
    </row>
    <row r="416" spans="1:10">
      <c r="A416" t="s">
        <v>51</v>
      </c>
      <c r="B416" t="s">
        <v>65</v>
      </c>
      <c r="C416" t="s">
        <v>90</v>
      </c>
      <c r="D416" t="s">
        <v>64</v>
      </c>
      <c r="E416">
        <v>20</v>
      </c>
      <c r="F416" t="s">
        <v>101</v>
      </c>
      <c r="H416" s="321">
        <v>469786894.58689469</v>
      </c>
      <c r="I416" t="str">
        <f>Table3[[#This Row],[Company ]]&amp;Table3[[#This Row],[Product]]</f>
        <v>Gruppo CremoniniPigs</v>
      </c>
      <c r="J416" t="str">
        <f>INDEX('Company+Product scope'!D:D,MATCH(Table3[[#This Row],[Company+Product key]],'Company+Product scope'!C:C,0))</f>
        <v>Yes</v>
      </c>
    </row>
    <row r="417" spans="1:10">
      <c r="A417" t="s">
        <v>51</v>
      </c>
      <c r="B417" t="s">
        <v>52</v>
      </c>
      <c r="C417" t="s">
        <v>53</v>
      </c>
      <c r="D417" t="s">
        <v>54</v>
      </c>
      <c r="E417">
        <v>20</v>
      </c>
      <c r="F417" t="s">
        <v>103</v>
      </c>
      <c r="G417" t="s">
        <v>96</v>
      </c>
      <c r="H417" s="321">
        <v>207782300056.53165</v>
      </c>
      <c r="I417" t="str">
        <f>Table3[[#This Row],[Company ]]&amp;Table3[[#This Row],[Product]]</f>
        <v>JBSCattle</v>
      </c>
      <c r="J417" t="str">
        <f>INDEX('Company+Product scope'!D:D,MATCH(Table3[[#This Row],[Company+Product key]],'Company+Product scope'!C:C,0))</f>
        <v>Yes</v>
      </c>
    </row>
    <row r="418" spans="1:10">
      <c r="A418" t="s">
        <v>51</v>
      </c>
      <c r="B418" t="s">
        <v>52</v>
      </c>
      <c r="C418" t="s">
        <v>53</v>
      </c>
      <c r="D418" t="s">
        <v>57</v>
      </c>
      <c r="E418">
        <v>20</v>
      </c>
      <c r="F418" t="s">
        <v>103</v>
      </c>
      <c r="G418" t="s">
        <v>96</v>
      </c>
      <c r="H418" s="321">
        <v>99112656966.796295</v>
      </c>
      <c r="I418" t="str">
        <f>Table3[[#This Row],[Company ]]&amp;Table3[[#This Row],[Product]]</f>
        <v>JBSCattle</v>
      </c>
      <c r="J418" t="str">
        <f>INDEX('Company+Product scope'!D:D,MATCH(Table3[[#This Row],[Company+Product key]],'Company+Product scope'!C:C,0))</f>
        <v>Yes</v>
      </c>
    </row>
    <row r="419" spans="1:10">
      <c r="A419" t="s">
        <v>51</v>
      </c>
      <c r="B419" t="s">
        <v>52</v>
      </c>
      <c r="C419" t="s">
        <v>53</v>
      </c>
      <c r="D419" t="s">
        <v>58</v>
      </c>
      <c r="E419">
        <v>20</v>
      </c>
      <c r="F419" t="s">
        <v>103</v>
      </c>
      <c r="G419" t="s">
        <v>96</v>
      </c>
      <c r="H419" s="321">
        <v>28145697557.628078</v>
      </c>
      <c r="I419" t="str">
        <f>Table3[[#This Row],[Company ]]&amp;Table3[[#This Row],[Product]]</f>
        <v>JBSCattle</v>
      </c>
      <c r="J419" t="str">
        <f>INDEX('Company+Product scope'!D:D,MATCH(Table3[[#This Row],[Company+Product key]],'Company+Product scope'!C:C,0))</f>
        <v>Yes</v>
      </c>
    </row>
    <row r="420" spans="1:10">
      <c r="A420" t="s">
        <v>51</v>
      </c>
      <c r="B420" t="s">
        <v>59</v>
      </c>
      <c r="C420" t="s">
        <v>53</v>
      </c>
      <c r="D420" t="s">
        <v>54</v>
      </c>
      <c r="E420">
        <v>20</v>
      </c>
      <c r="F420" t="s">
        <v>103</v>
      </c>
      <c r="G420" t="s">
        <v>96</v>
      </c>
      <c r="H420" s="321">
        <v>85581202248.040649</v>
      </c>
      <c r="I420" t="str">
        <f>Table3[[#This Row],[Company ]]&amp;Table3[[#This Row],[Product]]</f>
        <v>MarfrigCattle</v>
      </c>
      <c r="J420" t="str">
        <f>INDEX('Company+Product scope'!D:D,MATCH(Table3[[#This Row],[Company+Product key]],'Company+Product scope'!C:C,0))</f>
        <v>Yes</v>
      </c>
    </row>
    <row r="421" spans="1:10">
      <c r="A421" t="s">
        <v>51</v>
      </c>
      <c r="B421" t="s">
        <v>59</v>
      </c>
      <c r="C421" t="s">
        <v>53</v>
      </c>
      <c r="D421" t="s">
        <v>57</v>
      </c>
      <c r="E421">
        <v>20</v>
      </c>
      <c r="F421" t="s">
        <v>103</v>
      </c>
      <c r="G421" t="s">
        <v>96</v>
      </c>
      <c r="H421" s="321">
        <v>32562698214.245571</v>
      </c>
      <c r="I421" t="str">
        <f>Table3[[#This Row],[Company ]]&amp;Table3[[#This Row],[Product]]</f>
        <v>MarfrigCattle</v>
      </c>
      <c r="J421" t="str">
        <f>INDEX('Company+Product scope'!D:D,MATCH(Table3[[#This Row],[Company+Product key]],'Company+Product scope'!C:C,0))</f>
        <v>Yes</v>
      </c>
    </row>
    <row r="422" spans="1:10">
      <c r="A422" t="s">
        <v>51</v>
      </c>
      <c r="B422" t="s">
        <v>60</v>
      </c>
      <c r="C422" t="s">
        <v>53</v>
      </c>
      <c r="D422" t="s">
        <v>57</v>
      </c>
      <c r="E422">
        <v>20</v>
      </c>
      <c r="F422" t="s">
        <v>103</v>
      </c>
      <c r="G422" t="s">
        <v>96</v>
      </c>
      <c r="H422" s="321">
        <v>77444016350.771606</v>
      </c>
      <c r="I422" t="str">
        <f>Table3[[#This Row],[Company ]]&amp;Table3[[#This Row],[Product]]</f>
        <v>CargillCattle</v>
      </c>
      <c r="J422" t="str">
        <f>INDEX('Company+Product scope'!D:D,MATCH(Table3[[#This Row],[Company+Product key]],'Company+Product scope'!C:C,0))</f>
        <v>Yes</v>
      </c>
    </row>
    <row r="423" spans="1:10">
      <c r="A423" t="s">
        <v>51</v>
      </c>
      <c r="B423" t="s">
        <v>60</v>
      </c>
      <c r="C423" t="s">
        <v>53</v>
      </c>
      <c r="D423" t="s">
        <v>58</v>
      </c>
      <c r="E423">
        <v>20</v>
      </c>
      <c r="F423" t="s">
        <v>103</v>
      </c>
      <c r="G423" t="s">
        <v>96</v>
      </c>
      <c r="H423" s="321">
        <v>8002841196.7592592</v>
      </c>
      <c r="I423" t="str">
        <f>Table3[[#This Row],[Company ]]&amp;Table3[[#This Row],[Product]]</f>
        <v>CargillCattle</v>
      </c>
      <c r="J423" t="str">
        <f>INDEX('Company+Product scope'!D:D,MATCH(Table3[[#This Row],[Company+Product key]],'Company+Product scope'!C:C,0))</f>
        <v>Yes</v>
      </c>
    </row>
    <row r="424" spans="1:10">
      <c r="A424" t="s">
        <v>51</v>
      </c>
      <c r="B424" t="s">
        <v>61</v>
      </c>
      <c r="C424" t="s">
        <v>53</v>
      </c>
      <c r="D424" t="s">
        <v>57</v>
      </c>
      <c r="E424">
        <v>20</v>
      </c>
      <c r="F424" t="s">
        <v>103</v>
      </c>
      <c r="G424" t="s">
        <v>96</v>
      </c>
      <c r="H424" s="321">
        <v>65413483533.211639</v>
      </c>
      <c r="I424" t="str">
        <f>Table3[[#This Row],[Company ]]&amp;Table3[[#This Row],[Product]]</f>
        <v>TysonCattle</v>
      </c>
      <c r="J424" t="str">
        <f>INDEX('Company+Product scope'!D:D,MATCH(Table3[[#This Row],[Company+Product key]],'Company+Product scope'!C:C,0))</f>
        <v>Yes</v>
      </c>
    </row>
    <row r="425" spans="1:10">
      <c r="A425" t="s">
        <v>51</v>
      </c>
      <c r="B425" t="s">
        <v>61</v>
      </c>
      <c r="C425" t="s">
        <v>53</v>
      </c>
      <c r="D425" t="s">
        <v>58</v>
      </c>
      <c r="E425">
        <v>20</v>
      </c>
      <c r="F425" t="s">
        <v>103</v>
      </c>
      <c r="G425" t="s">
        <v>96</v>
      </c>
      <c r="H425" s="321">
        <v>4853075336.7852287</v>
      </c>
      <c r="I425" t="str">
        <f>Table3[[#This Row],[Company ]]&amp;Table3[[#This Row],[Product]]</f>
        <v>TysonCattle</v>
      </c>
      <c r="J425" t="str">
        <f>INDEX('Company+Product scope'!D:D,MATCH(Table3[[#This Row],[Company+Product key]],'Company+Product scope'!C:C,0))</f>
        <v>Yes</v>
      </c>
    </row>
    <row r="426" spans="1:10">
      <c r="A426" t="s">
        <v>51</v>
      </c>
      <c r="B426" t="s">
        <v>62</v>
      </c>
      <c r="C426" t="s">
        <v>53</v>
      </c>
      <c r="D426" t="s">
        <v>54</v>
      </c>
      <c r="E426">
        <v>20</v>
      </c>
      <c r="F426" t="s">
        <v>103</v>
      </c>
      <c r="G426" t="s">
        <v>96</v>
      </c>
      <c r="H426" s="321">
        <v>87311130752.187653</v>
      </c>
      <c r="I426" t="str">
        <f>Table3[[#This Row],[Company ]]&amp;Table3[[#This Row],[Product]]</f>
        <v>MinervaCattle</v>
      </c>
      <c r="J426" t="str">
        <f>INDEX('Company+Product scope'!D:D,MATCH(Table3[[#This Row],[Company+Product key]],'Company+Product scope'!C:C,0))</f>
        <v>Yes</v>
      </c>
    </row>
    <row r="427" spans="1:10">
      <c r="A427" t="s">
        <v>51</v>
      </c>
      <c r="B427" t="s">
        <v>63</v>
      </c>
      <c r="C427" t="s">
        <v>53</v>
      </c>
      <c r="D427" t="s">
        <v>64</v>
      </c>
      <c r="E427">
        <v>20</v>
      </c>
      <c r="F427" t="s">
        <v>103</v>
      </c>
      <c r="G427" t="s">
        <v>96</v>
      </c>
      <c r="H427" s="321">
        <v>26219472213.333344</v>
      </c>
      <c r="I427" t="str">
        <f>Table3[[#This Row],[Company ]]&amp;Table3[[#This Row],[Product]]</f>
        <v>BigardCattle</v>
      </c>
      <c r="J427" t="str">
        <f>INDEX('Company+Product scope'!D:D,MATCH(Table3[[#This Row],[Company+Product key]],'Company+Product scope'!C:C,0))</f>
        <v>Yes</v>
      </c>
    </row>
    <row r="428" spans="1:10">
      <c r="A428" t="s">
        <v>51</v>
      </c>
      <c r="B428" t="s">
        <v>65</v>
      </c>
      <c r="C428" t="s">
        <v>53</v>
      </c>
      <c r="D428" t="s">
        <v>64</v>
      </c>
      <c r="E428">
        <v>20</v>
      </c>
      <c r="F428" t="s">
        <v>103</v>
      </c>
      <c r="G428" t="s">
        <v>96</v>
      </c>
      <c r="H428" s="321">
        <v>25309707694.222225</v>
      </c>
      <c r="I428" t="str">
        <f>Table3[[#This Row],[Company ]]&amp;Table3[[#This Row],[Product]]</f>
        <v>Gruppo CremoniniCattle</v>
      </c>
      <c r="J428" t="str">
        <f>INDEX('Company+Product scope'!D:D,MATCH(Table3[[#This Row],[Company+Product key]],'Company+Product scope'!C:C,0))</f>
        <v>Yes</v>
      </c>
    </row>
    <row r="429" spans="1:10">
      <c r="A429" t="s">
        <v>51</v>
      </c>
      <c r="B429" t="s">
        <v>66</v>
      </c>
      <c r="C429" t="s">
        <v>53</v>
      </c>
      <c r="D429" t="s">
        <v>64</v>
      </c>
      <c r="E429">
        <v>20</v>
      </c>
      <c r="F429" t="s">
        <v>103</v>
      </c>
      <c r="G429" t="s">
        <v>96</v>
      </c>
      <c r="H429" s="321">
        <v>10396113432.241135</v>
      </c>
      <c r="I429" t="str">
        <f>Table3[[#This Row],[Company ]]&amp;Table3[[#This Row],[Product]]</f>
        <v>Vion Food GroupCattle</v>
      </c>
      <c r="J429" t="str">
        <f>INDEX('Company+Product scope'!D:D,MATCH(Table3[[#This Row],[Company+Product key]],'Company+Product scope'!C:C,0))</f>
        <v>Yes</v>
      </c>
    </row>
    <row r="430" spans="1:10">
      <c r="A430" t="s">
        <v>51</v>
      </c>
      <c r="B430" t="s">
        <v>67</v>
      </c>
      <c r="C430" t="s">
        <v>53</v>
      </c>
      <c r="D430" t="s">
        <v>64</v>
      </c>
      <c r="E430">
        <v>20</v>
      </c>
      <c r="F430" t="s">
        <v>103</v>
      </c>
      <c r="G430" t="s">
        <v>96</v>
      </c>
      <c r="H430" s="321">
        <v>10345755940.400003</v>
      </c>
      <c r="I430" t="str">
        <f>Table3[[#This Row],[Company ]]&amp;Table3[[#This Row],[Product]]</f>
        <v>Danish CrownCattle</v>
      </c>
      <c r="J430" t="str">
        <f>INDEX('Company+Product scope'!D:D,MATCH(Table3[[#This Row],[Company+Product key]],'Company+Product scope'!C:C,0))</f>
        <v>Yes</v>
      </c>
    </row>
    <row r="431" spans="1:10">
      <c r="A431" t="s">
        <v>51</v>
      </c>
      <c r="B431" t="s">
        <v>68</v>
      </c>
      <c r="C431" t="s">
        <v>53</v>
      </c>
      <c r="D431" t="s">
        <v>58</v>
      </c>
      <c r="E431">
        <v>20</v>
      </c>
      <c r="F431" t="s">
        <v>103</v>
      </c>
      <c r="G431" t="s">
        <v>96</v>
      </c>
      <c r="H431" s="321">
        <v>8002841196.7592592</v>
      </c>
      <c r="I431" t="str">
        <f>Table3[[#This Row],[Company ]]&amp;Table3[[#This Row],[Product]]</f>
        <v>Teys Cattle</v>
      </c>
      <c r="J431" t="str">
        <f>INDEX('Company+Product scope'!D:D,MATCH(Table3[[#This Row],[Company+Product key]],'Company+Product scope'!C:C,0))</f>
        <v>Yes</v>
      </c>
    </row>
    <row r="432" spans="1:10">
      <c r="A432" t="s">
        <v>51</v>
      </c>
      <c r="B432" t="s">
        <v>69</v>
      </c>
      <c r="C432" t="s">
        <v>53</v>
      </c>
      <c r="D432" t="s">
        <v>64</v>
      </c>
      <c r="E432">
        <v>20</v>
      </c>
      <c r="F432" t="s">
        <v>103</v>
      </c>
      <c r="G432" t="s">
        <v>96</v>
      </c>
      <c r="H432" s="321">
        <v>5170162548.6933346</v>
      </c>
      <c r="I432" t="str">
        <f>Table3[[#This Row],[Company ]]&amp;Table3[[#This Row],[Product]]</f>
        <v>WestfleischCattle</v>
      </c>
      <c r="J432" t="str">
        <f>INDEX('Company+Product scope'!D:D,MATCH(Table3[[#This Row],[Company+Product key]],'Company+Product scope'!C:C,0))</f>
        <v>Yes</v>
      </c>
    </row>
    <row r="433" spans="1:10">
      <c r="A433" t="s">
        <v>51</v>
      </c>
      <c r="B433" t="s">
        <v>70</v>
      </c>
      <c r="C433" t="s">
        <v>53</v>
      </c>
      <c r="D433" t="s">
        <v>64</v>
      </c>
      <c r="E433">
        <v>20</v>
      </c>
      <c r="F433" t="s">
        <v>103</v>
      </c>
      <c r="G433" t="s">
        <v>96</v>
      </c>
      <c r="H433" s="321">
        <v>4942067142.1333351</v>
      </c>
      <c r="I433" t="str">
        <f>Table3[[#This Row],[Company ]]&amp;Table3[[#This Row],[Product]]</f>
        <v>Tönnies GroupCattle</v>
      </c>
      <c r="J433" t="str">
        <f>INDEX('Company+Product scope'!D:D,MATCH(Table3[[#This Row],[Company+Product key]],'Company+Product scope'!C:C,0))</f>
        <v>Yes</v>
      </c>
    </row>
    <row r="434" spans="1:10">
      <c r="A434" t="s">
        <v>51</v>
      </c>
      <c r="B434" t="s">
        <v>52</v>
      </c>
      <c r="C434" t="s">
        <v>71</v>
      </c>
      <c r="D434" t="s">
        <v>57</v>
      </c>
      <c r="E434">
        <v>20</v>
      </c>
      <c r="F434" t="s">
        <v>103</v>
      </c>
      <c r="G434" t="s">
        <v>96</v>
      </c>
      <c r="H434" s="321">
        <v>772848219.32469618</v>
      </c>
      <c r="I434" t="str">
        <f>Table3[[#This Row],[Company ]]&amp;Table3[[#This Row],[Product]]</f>
        <v>JBSChicken</v>
      </c>
      <c r="J434" t="str">
        <f>INDEX('Company+Product scope'!D:D,MATCH(Table3[[#This Row],[Company+Product key]],'Company+Product scope'!C:C,0))</f>
        <v>Yes</v>
      </c>
    </row>
    <row r="435" spans="1:10">
      <c r="A435" t="s">
        <v>51</v>
      </c>
      <c r="B435" t="s">
        <v>52</v>
      </c>
      <c r="C435" t="s">
        <v>71</v>
      </c>
      <c r="D435" t="s">
        <v>54</v>
      </c>
      <c r="E435">
        <v>20</v>
      </c>
      <c r="F435" t="s">
        <v>103</v>
      </c>
      <c r="G435" t="s">
        <v>96</v>
      </c>
      <c r="H435" s="321">
        <v>996748205.84768021</v>
      </c>
      <c r="I435" t="str">
        <f>Table3[[#This Row],[Company ]]&amp;Table3[[#This Row],[Product]]</f>
        <v>JBSChicken</v>
      </c>
      <c r="J435" t="str">
        <f>INDEX('Company+Product scope'!D:D,MATCH(Table3[[#This Row],[Company+Product key]],'Company+Product scope'!C:C,0))</f>
        <v>Yes</v>
      </c>
    </row>
    <row r="436" spans="1:10">
      <c r="A436" t="s">
        <v>51</v>
      </c>
      <c r="B436" t="s">
        <v>52</v>
      </c>
      <c r="C436" t="s">
        <v>71</v>
      </c>
      <c r="D436" t="s">
        <v>64</v>
      </c>
      <c r="E436">
        <v>20</v>
      </c>
      <c r="F436" t="s">
        <v>103</v>
      </c>
      <c r="G436" t="s">
        <v>96</v>
      </c>
      <c r="H436" s="321">
        <v>199873639.28732949</v>
      </c>
      <c r="I436" t="str">
        <f>Table3[[#This Row],[Company ]]&amp;Table3[[#This Row],[Product]]</f>
        <v>JBSChicken</v>
      </c>
      <c r="J436" t="str">
        <f>INDEX('Company+Product scope'!D:D,MATCH(Table3[[#This Row],[Company+Product key]],'Company+Product scope'!C:C,0))</f>
        <v>Yes</v>
      </c>
    </row>
    <row r="437" spans="1:10">
      <c r="A437" t="s">
        <v>51</v>
      </c>
      <c r="B437" t="s">
        <v>61</v>
      </c>
      <c r="C437" t="s">
        <v>71</v>
      </c>
      <c r="D437" t="s">
        <v>57</v>
      </c>
      <c r="E437">
        <v>20</v>
      </c>
      <c r="F437" t="s">
        <v>103</v>
      </c>
      <c r="G437" t="s">
        <v>96</v>
      </c>
      <c r="H437" s="321">
        <v>743179654.723441</v>
      </c>
      <c r="I437" t="str">
        <f>Table3[[#This Row],[Company ]]&amp;Table3[[#This Row],[Product]]</f>
        <v>TysonChicken</v>
      </c>
      <c r="J437" t="str">
        <f>INDEX('Company+Product scope'!D:D,MATCH(Table3[[#This Row],[Company+Product key]],'Company+Product scope'!C:C,0))</f>
        <v>Yes</v>
      </c>
    </row>
    <row r="438" spans="1:10">
      <c r="A438" t="s">
        <v>51</v>
      </c>
      <c r="B438" t="s">
        <v>61</v>
      </c>
      <c r="C438" t="s">
        <v>71</v>
      </c>
      <c r="D438" t="s">
        <v>72</v>
      </c>
      <c r="E438">
        <v>20</v>
      </c>
      <c r="F438" t="s">
        <v>103</v>
      </c>
      <c r="G438" t="s">
        <v>96</v>
      </c>
      <c r="H438" s="321">
        <v>66061802.845161304</v>
      </c>
      <c r="I438" t="str">
        <f>Table3[[#This Row],[Company ]]&amp;Table3[[#This Row],[Product]]</f>
        <v>TysonChicken</v>
      </c>
      <c r="J438" t="str">
        <f>INDEX('Company+Product scope'!D:D,MATCH(Table3[[#This Row],[Company+Product key]],'Company+Product scope'!C:C,0))</f>
        <v>Yes</v>
      </c>
    </row>
    <row r="439" spans="1:10">
      <c r="A439" t="s">
        <v>51</v>
      </c>
      <c r="B439" t="s">
        <v>73</v>
      </c>
      <c r="C439" t="s">
        <v>71</v>
      </c>
      <c r="D439" t="s">
        <v>54</v>
      </c>
      <c r="E439">
        <v>20</v>
      </c>
      <c r="F439" t="s">
        <v>103</v>
      </c>
      <c r="G439" t="s">
        <v>96</v>
      </c>
      <c r="H439" s="321">
        <v>1137813625.2183232</v>
      </c>
      <c r="I439" t="str">
        <f>Table3[[#This Row],[Company ]]&amp;Table3[[#This Row],[Product]]</f>
        <v>BRFChicken</v>
      </c>
      <c r="J439" t="str">
        <f>INDEX('Company+Product scope'!D:D,MATCH(Table3[[#This Row],[Company+Product key]],'Company+Product scope'!C:C,0))</f>
        <v>Yes</v>
      </c>
    </row>
    <row r="440" spans="1:10">
      <c r="A440" t="s">
        <v>51</v>
      </c>
      <c r="B440" t="s">
        <v>74</v>
      </c>
      <c r="C440" t="s">
        <v>71</v>
      </c>
      <c r="D440" t="s">
        <v>72</v>
      </c>
      <c r="E440">
        <v>20</v>
      </c>
      <c r="F440" t="s">
        <v>103</v>
      </c>
      <c r="G440" t="s">
        <v>96</v>
      </c>
      <c r="H440" s="321">
        <v>374217561.9000001</v>
      </c>
      <c r="I440" t="str">
        <f>Table3[[#This Row],[Company ]]&amp;Table3[[#This Row],[Product]]</f>
        <v>Wen's Food GroupChicken</v>
      </c>
      <c r="J440" t="str">
        <f>INDEX('Company+Product scope'!D:D,MATCH(Table3[[#This Row],[Company+Product key]],'Company+Product scope'!C:C,0))</f>
        <v>Yes</v>
      </c>
    </row>
    <row r="441" spans="1:10">
      <c r="A441" t="s">
        <v>51</v>
      </c>
      <c r="B441" t="s">
        <v>60</v>
      </c>
      <c r="C441" t="s">
        <v>71</v>
      </c>
      <c r="D441" t="s">
        <v>57</v>
      </c>
      <c r="E441">
        <v>20</v>
      </c>
      <c r="F441" t="s">
        <v>103</v>
      </c>
      <c r="G441" t="s">
        <v>96</v>
      </c>
      <c r="H441" s="321">
        <v>229638809.45777783</v>
      </c>
      <c r="I441" t="str">
        <f>Table3[[#This Row],[Company ]]&amp;Table3[[#This Row],[Product]]</f>
        <v>CargillChicken</v>
      </c>
      <c r="J441" t="str">
        <f>INDEX('Company+Product scope'!D:D,MATCH(Table3[[#This Row],[Company+Product key]],'Company+Product scope'!C:C,0))</f>
        <v>Yes</v>
      </c>
    </row>
    <row r="442" spans="1:10">
      <c r="A442" t="s">
        <v>51</v>
      </c>
      <c r="B442" t="s">
        <v>60</v>
      </c>
      <c r="C442" t="s">
        <v>71</v>
      </c>
      <c r="D442" t="s">
        <v>54</v>
      </c>
      <c r="E442">
        <v>20</v>
      </c>
      <c r="F442" t="s">
        <v>103</v>
      </c>
      <c r="G442" t="s">
        <v>96</v>
      </c>
      <c r="H442" s="321">
        <v>189853736.02962965</v>
      </c>
      <c r="I442" t="str">
        <f>Table3[[#This Row],[Company ]]&amp;Table3[[#This Row],[Product]]</f>
        <v>CargillChicken</v>
      </c>
      <c r="J442" t="str">
        <f>INDEX('Company+Product scope'!D:D,MATCH(Table3[[#This Row],[Company+Product key]],'Company+Product scope'!C:C,0))</f>
        <v>Yes</v>
      </c>
    </row>
    <row r="443" spans="1:10">
      <c r="A443" t="s">
        <v>51</v>
      </c>
      <c r="B443" t="s">
        <v>60</v>
      </c>
      <c r="C443" t="s">
        <v>71</v>
      </c>
      <c r="D443" t="s">
        <v>72</v>
      </c>
      <c r="E443">
        <v>20</v>
      </c>
      <c r="F443" t="s">
        <v>103</v>
      </c>
      <c r="G443" t="s">
        <v>96</v>
      </c>
      <c r="H443" s="321">
        <v>56939274.000000007</v>
      </c>
      <c r="I443" t="str">
        <f>Table3[[#This Row],[Company ]]&amp;Table3[[#This Row],[Product]]</f>
        <v>CargillChicken</v>
      </c>
      <c r="J443" t="str">
        <f>INDEX('Company+Product scope'!D:D,MATCH(Table3[[#This Row],[Company+Product key]],'Company+Product scope'!C:C,0))</f>
        <v>Yes</v>
      </c>
    </row>
    <row r="444" spans="1:10">
      <c r="A444" t="s">
        <v>51</v>
      </c>
      <c r="B444" t="s">
        <v>60</v>
      </c>
      <c r="C444" t="s">
        <v>71</v>
      </c>
      <c r="D444" t="s">
        <v>64</v>
      </c>
      <c r="E444">
        <v>20</v>
      </c>
      <c r="F444" t="s">
        <v>103</v>
      </c>
      <c r="G444" t="s">
        <v>96</v>
      </c>
      <c r="H444" s="321">
        <v>72992873.066666663</v>
      </c>
      <c r="I444" t="str">
        <f>Table3[[#This Row],[Company ]]&amp;Table3[[#This Row],[Product]]</f>
        <v>CargillChicken</v>
      </c>
      <c r="J444" t="str">
        <f>INDEX('Company+Product scope'!D:D,MATCH(Table3[[#This Row],[Company+Product key]],'Company+Product scope'!C:C,0))</f>
        <v>Yes</v>
      </c>
    </row>
    <row r="445" spans="1:10">
      <c r="A445" t="s">
        <v>51</v>
      </c>
      <c r="B445" t="s">
        <v>75</v>
      </c>
      <c r="C445" t="s">
        <v>71</v>
      </c>
      <c r="D445" t="s">
        <v>72</v>
      </c>
      <c r="E445">
        <v>20</v>
      </c>
      <c r="F445" t="s">
        <v>103</v>
      </c>
      <c r="G445" t="s">
        <v>96</v>
      </c>
      <c r="H445" s="321">
        <v>310319043.30000001</v>
      </c>
      <c r="I445" t="str">
        <f>Table3[[#This Row],[Company ]]&amp;Table3[[#This Row],[Product]]</f>
        <v>JapfaChicken</v>
      </c>
      <c r="J445" t="str">
        <f>INDEX('Company+Product scope'!D:D,MATCH(Table3[[#This Row],[Company+Product key]],'Company+Product scope'!C:C,0))</f>
        <v>Yes</v>
      </c>
    </row>
    <row r="446" spans="1:10">
      <c r="A446" t="s">
        <v>51</v>
      </c>
      <c r="B446" t="s">
        <v>76</v>
      </c>
      <c r="C446" t="s">
        <v>71</v>
      </c>
      <c r="D446" t="s">
        <v>72</v>
      </c>
      <c r="E446">
        <v>20</v>
      </c>
      <c r="F446" t="s">
        <v>103</v>
      </c>
      <c r="G446" t="s">
        <v>96</v>
      </c>
      <c r="H446" s="321">
        <v>256226733.00000003</v>
      </c>
      <c r="I446" t="str">
        <f>Table3[[#This Row],[Company ]]&amp;Table3[[#This Row],[Product]]</f>
        <v>Wellhope AgritechChicken</v>
      </c>
      <c r="J446" t="str">
        <f>INDEX('Company+Product scope'!D:D,MATCH(Table3[[#This Row],[Company+Product key]],'Company+Product scope'!C:C,0))</f>
        <v>Yes</v>
      </c>
    </row>
    <row r="447" spans="1:10">
      <c r="A447" t="s">
        <v>51</v>
      </c>
      <c r="B447" t="s">
        <v>77</v>
      </c>
      <c r="C447" t="s">
        <v>71</v>
      </c>
      <c r="D447" t="s">
        <v>72</v>
      </c>
      <c r="E447">
        <v>20</v>
      </c>
      <c r="F447" t="s">
        <v>103</v>
      </c>
      <c r="G447" t="s">
        <v>96</v>
      </c>
      <c r="H447" s="321">
        <v>216685570.50000003</v>
      </c>
      <c r="I447" t="str">
        <f>Table3[[#This Row],[Company ]]&amp;Table3[[#This Row],[Product]]</f>
        <v>Charoen PokphandChicken</v>
      </c>
      <c r="J447" t="str">
        <f>INDEX('Company+Product scope'!D:D,MATCH(Table3[[#This Row],[Company+Product key]],'Company+Product scope'!C:C,0))</f>
        <v>Yes</v>
      </c>
    </row>
    <row r="448" spans="1:10">
      <c r="A448" t="s">
        <v>51</v>
      </c>
      <c r="B448" t="s">
        <v>77</v>
      </c>
      <c r="C448" t="s">
        <v>71</v>
      </c>
      <c r="D448" t="s">
        <v>78</v>
      </c>
      <c r="E448">
        <v>20</v>
      </c>
      <c r="F448" t="s">
        <v>103</v>
      </c>
      <c r="G448" t="s">
        <v>96</v>
      </c>
      <c r="H448" s="321">
        <v>21016299.629629634</v>
      </c>
      <c r="I448" t="str">
        <f>Table3[[#This Row],[Company ]]&amp;Table3[[#This Row],[Product]]</f>
        <v>Charoen PokphandChicken</v>
      </c>
      <c r="J448" t="str">
        <f>INDEX('Company+Product scope'!D:D,MATCH(Table3[[#This Row],[Company+Product key]],'Company+Product scope'!C:C,0))</f>
        <v>Yes</v>
      </c>
    </row>
    <row r="449" spans="1:10">
      <c r="A449" t="s">
        <v>51</v>
      </c>
      <c r="B449" t="s">
        <v>79</v>
      </c>
      <c r="C449" t="s">
        <v>71</v>
      </c>
      <c r="D449" t="s">
        <v>72</v>
      </c>
      <c r="E449">
        <v>20</v>
      </c>
      <c r="F449" t="s">
        <v>103</v>
      </c>
      <c r="G449" t="s">
        <v>96</v>
      </c>
      <c r="H449" s="321">
        <v>215103924.00000003</v>
      </c>
      <c r="I449" t="str">
        <f>Table3[[#This Row],[Company ]]&amp;Table3[[#This Row],[Product]]</f>
        <v>Fuijan Sunner DevelopmentChicken</v>
      </c>
      <c r="J449" t="str">
        <f>INDEX('Company+Product scope'!D:D,MATCH(Table3[[#This Row],[Company+Product key]],'Company+Product scope'!C:C,0))</f>
        <v>Yes</v>
      </c>
    </row>
    <row r="450" spans="1:10">
      <c r="A450" t="s">
        <v>51</v>
      </c>
      <c r="B450" t="s">
        <v>80</v>
      </c>
      <c r="C450" t="s">
        <v>71</v>
      </c>
      <c r="D450" t="s">
        <v>57</v>
      </c>
      <c r="E450">
        <v>20</v>
      </c>
      <c r="F450" t="s">
        <v>103</v>
      </c>
      <c r="G450" t="s">
        <v>96</v>
      </c>
      <c r="H450" s="321">
        <v>287262887.11111116</v>
      </c>
      <c r="I450" t="str">
        <f>Table3[[#This Row],[Company ]]&amp;Table3[[#This Row],[Product]]</f>
        <v>Koch FoodsChicken</v>
      </c>
      <c r="J450" t="str">
        <f>INDEX('Company+Product scope'!D:D,MATCH(Table3[[#This Row],[Company+Product key]],'Company+Product scope'!C:C,0))</f>
        <v>Yes</v>
      </c>
    </row>
    <row r="451" spans="1:10">
      <c r="A451" t="s">
        <v>51</v>
      </c>
      <c r="B451" t="s">
        <v>81</v>
      </c>
      <c r="C451" t="s">
        <v>71</v>
      </c>
      <c r="D451" t="s">
        <v>82</v>
      </c>
      <c r="E451">
        <v>20</v>
      </c>
      <c r="F451" t="s">
        <v>103</v>
      </c>
      <c r="G451" t="s">
        <v>96</v>
      </c>
      <c r="H451" s="321">
        <v>293887685.71555561</v>
      </c>
      <c r="I451" t="str">
        <f>Table3[[#This Row],[Company ]]&amp;Table3[[#This Row],[Product]]</f>
        <v>Arab Company for Livestock Development (ACOLID)Chicken</v>
      </c>
      <c r="J451" t="str">
        <f>INDEX('Company+Product scope'!D:D,MATCH(Table3[[#This Row],[Company+Product key]],'Company+Product scope'!C:C,0))</f>
        <v>Yes</v>
      </c>
    </row>
    <row r="452" spans="1:10">
      <c r="A452" t="s">
        <v>51</v>
      </c>
      <c r="B452" t="s">
        <v>83</v>
      </c>
      <c r="C452" t="s">
        <v>71</v>
      </c>
      <c r="D452" t="s">
        <v>72</v>
      </c>
      <c r="E452">
        <v>20</v>
      </c>
      <c r="F452" t="s">
        <v>103</v>
      </c>
      <c r="G452" t="s">
        <v>96</v>
      </c>
      <c r="H452" s="321">
        <v>208075086.95400003</v>
      </c>
      <c r="I452" t="str">
        <f>Table3[[#This Row],[Company ]]&amp;Table3[[#This Row],[Product]]</f>
        <v>New Hope GroupChicken</v>
      </c>
      <c r="J452" t="str">
        <f>INDEX('Company+Product scope'!D:D,MATCH(Table3[[#This Row],[Company+Product key]],'Company+Product scope'!C:C,0))</f>
        <v>Yes</v>
      </c>
    </row>
    <row r="453" spans="1:10">
      <c r="A453" t="s">
        <v>51</v>
      </c>
      <c r="B453" t="s">
        <v>84</v>
      </c>
      <c r="C453" t="s">
        <v>71</v>
      </c>
      <c r="D453" t="s">
        <v>54</v>
      </c>
      <c r="E453">
        <v>20</v>
      </c>
      <c r="F453" t="s">
        <v>103</v>
      </c>
      <c r="G453" t="s">
        <v>96</v>
      </c>
      <c r="H453" s="321">
        <v>356416865.03703707</v>
      </c>
      <c r="I453" t="str">
        <f>Table3[[#This Row],[Company ]]&amp;Table3[[#This Row],[Product]]</f>
        <v>Industrias BachocoChicken</v>
      </c>
      <c r="J453" t="str">
        <f>INDEX('Company+Product scope'!D:D,MATCH(Table3[[#This Row],[Company+Product key]],'Company+Product scope'!C:C,0))</f>
        <v>Yes</v>
      </c>
    </row>
    <row r="454" spans="1:10">
      <c r="A454" t="s">
        <v>51</v>
      </c>
      <c r="B454" t="s">
        <v>84</v>
      </c>
      <c r="C454" t="s">
        <v>71</v>
      </c>
      <c r="D454" t="s">
        <v>57</v>
      </c>
      <c r="E454">
        <v>20</v>
      </c>
      <c r="F454" t="s">
        <v>103</v>
      </c>
      <c r="G454" t="s">
        <v>96</v>
      </c>
      <c r="H454" s="321">
        <v>57881328.000000007</v>
      </c>
      <c r="I454" t="str">
        <f>Table3[[#This Row],[Company ]]&amp;Table3[[#This Row],[Product]]</f>
        <v>Industrias BachocoChicken</v>
      </c>
      <c r="J454" t="str">
        <f>INDEX('Company+Product scope'!D:D,MATCH(Table3[[#This Row],[Company+Product key]],'Company+Product scope'!C:C,0))</f>
        <v>Yes</v>
      </c>
    </row>
    <row r="455" spans="1:10">
      <c r="A455" t="s">
        <v>51</v>
      </c>
      <c r="B455" t="s">
        <v>85</v>
      </c>
      <c r="C455" t="s">
        <v>71</v>
      </c>
      <c r="D455" t="s">
        <v>57</v>
      </c>
      <c r="E455">
        <v>20</v>
      </c>
      <c r="F455" t="s">
        <v>103</v>
      </c>
      <c r="G455" t="s">
        <v>96</v>
      </c>
      <c r="H455" s="321">
        <v>263681605.33333337</v>
      </c>
      <c r="I455" t="str">
        <f>Table3[[#This Row],[Company ]]&amp;Table3[[#This Row],[Product]]</f>
        <v>Perdue FarmsChicken</v>
      </c>
      <c r="J455" t="str">
        <f>INDEX('Company+Product scope'!D:D,MATCH(Table3[[#This Row],[Company+Product key]],'Company+Product scope'!C:C,0))</f>
        <v>Yes</v>
      </c>
    </row>
    <row r="456" spans="1:10">
      <c r="A456" t="s">
        <v>51</v>
      </c>
      <c r="B456" t="s">
        <v>86</v>
      </c>
      <c r="C456" t="s">
        <v>71</v>
      </c>
      <c r="D456" t="s">
        <v>57</v>
      </c>
      <c r="E456">
        <v>20</v>
      </c>
      <c r="F456" t="s">
        <v>103</v>
      </c>
      <c r="G456" t="s">
        <v>96</v>
      </c>
      <c r="H456" s="321">
        <v>229638809.45777783</v>
      </c>
      <c r="I456" t="str">
        <f>Table3[[#This Row],[Company ]]&amp;Table3[[#This Row],[Product]]</f>
        <v>Continental Grain CompanyChicken</v>
      </c>
      <c r="J456" t="str">
        <f>INDEX('Company+Product scope'!D:D,MATCH(Table3[[#This Row],[Company+Product key]],'Company+Product scope'!C:C,0))</f>
        <v>Yes</v>
      </c>
    </row>
    <row r="457" spans="1:10">
      <c r="A457" t="s">
        <v>51</v>
      </c>
      <c r="B457" t="s">
        <v>87</v>
      </c>
      <c r="C457" t="s">
        <v>71</v>
      </c>
      <c r="D457" t="s">
        <v>72</v>
      </c>
      <c r="E457">
        <v>20</v>
      </c>
      <c r="F457" t="s">
        <v>103</v>
      </c>
      <c r="G457" t="s">
        <v>96</v>
      </c>
      <c r="H457" s="321">
        <v>66218266.800000012</v>
      </c>
      <c r="I457" t="str">
        <f>Table3[[#This Row],[Company ]]&amp;Table3[[#This Row],[Product]]</f>
        <v>WH GroupChicken</v>
      </c>
      <c r="J457" t="str">
        <f>INDEX('Company+Product scope'!D:D,MATCH(Table3[[#This Row],[Company+Product key]],'Company+Product scope'!C:C,0))</f>
        <v>Yes</v>
      </c>
    </row>
    <row r="458" spans="1:10">
      <c r="A458" t="s">
        <v>51</v>
      </c>
      <c r="B458" t="s">
        <v>87</v>
      </c>
      <c r="C458" t="s">
        <v>71</v>
      </c>
      <c r="D458" t="s">
        <v>88</v>
      </c>
      <c r="E458">
        <v>20</v>
      </c>
      <c r="F458" t="s">
        <v>103</v>
      </c>
      <c r="G458" t="s">
        <v>96</v>
      </c>
      <c r="H458" s="321">
        <v>37890914.96296297</v>
      </c>
      <c r="I458" t="str">
        <f>Table3[[#This Row],[Company ]]&amp;Table3[[#This Row],[Product]]</f>
        <v>WH GroupChicken</v>
      </c>
      <c r="J458" t="str">
        <f>INDEX('Company+Product scope'!D:D,MATCH(Table3[[#This Row],[Company+Product key]],'Company+Product scope'!C:C,0))</f>
        <v>Yes</v>
      </c>
    </row>
    <row r="459" spans="1:10">
      <c r="A459" t="s">
        <v>51</v>
      </c>
      <c r="B459" t="s">
        <v>89</v>
      </c>
      <c r="C459" t="s">
        <v>71</v>
      </c>
      <c r="D459" t="s">
        <v>54</v>
      </c>
      <c r="E459">
        <v>20</v>
      </c>
      <c r="F459" t="s">
        <v>103</v>
      </c>
      <c r="G459" t="s">
        <v>96</v>
      </c>
      <c r="H459" s="321">
        <v>226412931.29481485</v>
      </c>
      <c r="I459" t="str">
        <f>Table3[[#This Row],[Company ]]&amp;Table3[[#This Row],[Product]]</f>
        <v>Aurora AlimentosChicken</v>
      </c>
      <c r="J459" t="str">
        <f>INDEX('Company+Product scope'!D:D,MATCH(Table3[[#This Row],[Company+Product key]],'Company+Product scope'!C:C,0))</f>
        <v>Yes</v>
      </c>
    </row>
    <row r="460" spans="1:10">
      <c r="A460" t="s">
        <v>51</v>
      </c>
      <c r="B460" t="s">
        <v>87</v>
      </c>
      <c r="C460" t="s">
        <v>90</v>
      </c>
      <c r="D460" t="s">
        <v>57</v>
      </c>
      <c r="E460">
        <v>20</v>
      </c>
      <c r="F460" t="s">
        <v>103</v>
      </c>
      <c r="G460" t="s">
        <v>96</v>
      </c>
      <c r="H460" s="321">
        <v>17787855164.134159</v>
      </c>
      <c r="I460" t="str">
        <f>Table3[[#This Row],[Company ]]&amp;Table3[[#This Row],[Product]]</f>
        <v>WH GroupPigs</v>
      </c>
      <c r="J460" t="str">
        <f>INDEX('Company+Product scope'!D:D,MATCH(Table3[[#This Row],[Company+Product key]],'Company+Product scope'!C:C,0))</f>
        <v>Yes</v>
      </c>
    </row>
    <row r="461" spans="1:10">
      <c r="A461" t="s">
        <v>51</v>
      </c>
      <c r="B461" t="s">
        <v>87</v>
      </c>
      <c r="C461" t="s">
        <v>90</v>
      </c>
      <c r="D461" t="s">
        <v>72</v>
      </c>
      <c r="E461">
        <v>20</v>
      </c>
      <c r="F461" t="s">
        <v>103</v>
      </c>
      <c r="G461" t="s">
        <v>96</v>
      </c>
      <c r="H461" s="321">
        <v>8901137752.0005779</v>
      </c>
      <c r="I461" t="str">
        <f>Table3[[#This Row],[Company ]]&amp;Table3[[#This Row],[Product]]</f>
        <v>WH GroupPigs</v>
      </c>
      <c r="J461" t="str">
        <f>INDEX('Company+Product scope'!D:D,MATCH(Table3[[#This Row],[Company+Product key]],'Company+Product scope'!C:C,0))</f>
        <v>Yes</v>
      </c>
    </row>
    <row r="462" spans="1:10">
      <c r="A462" t="s">
        <v>51</v>
      </c>
      <c r="B462" t="s">
        <v>87</v>
      </c>
      <c r="C462" t="s">
        <v>90</v>
      </c>
      <c r="D462" t="s">
        <v>88</v>
      </c>
      <c r="E462">
        <v>20</v>
      </c>
      <c r="F462" t="s">
        <v>103</v>
      </c>
      <c r="G462" t="s">
        <v>96</v>
      </c>
      <c r="H462" s="321">
        <v>2041886045.0703893</v>
      </c>
      <c r="I462" t="str">
        <f>Table3[[#This Row],[Company ]]&amp;Table3[[#This Row],[Product]]</f>
        <v>WH GroupPigs</v>
      </c>
      <c r="J462" t="str">
        <f>INDEX('Company+Product scope'!D:D,MATCH(Table3[[#This Row],[Company+Product key]],'Company+Product scope'!C:C,0))</f>
        <v>Yes</v>
      </c>
    </row>
    <row r="463" spans="1:10">
      <c r="A463" t="s">
        <v>51</v>
      </c>
      <c r="B463" t="s">
        <v>52</v>
      </c>
      <c r="C463" t="s">
        <v>90</v>
      </c>
      <c r="D463" t="s">
        <v>57</v>
      </c>
      <c r="E463">
        <v>20</v>
      </c>
      <c r="F463" t="s">
        <v>103</v>
      </c>
      <c r="G463" t="s">
        <v>96</v>
      </c>
      <c r="H463" s="321">
        <v>16062409210.933336</v>
      </c>
      <c r="I463" t="str">
        <f>Table3[[#This Row],[Company ]]&amp;Table3[[#This Row],[Product]]</f>
        <v>JBSPigs</v>
      </c>
      <c r="J463" t="str">
        <f>INDEX('Company+Product scope'!D:D,MATCH(Table3[[#This Row],[Company+Product key]],'Company+Product scope'!C:C,0))</f>
        <v>Yes</v>
      </c>
    </row>
    <row r="464" spans="1:10">
      <c r="A464" t="s">
        <v>51</v>
      </c>
      <c r="B464" t="s">
        <v>52</v>
      </c>
      <c r="C464" t="s">
        <v>90</v>
      </c>
      <c r="D464" t="s">
        <v>54</v>
      </c>
      <c r="E464">
        <v>20</v>
      </c>
      <c r="F464" t="s">
        <v>103</v>
      </c>
      <c r="G464" t="s">
        <v>96</v>
      </c>
      <c r="H464" s="321">
        <v>3949281477.9733338</v>
      </c>
      <c r="I464" t="str">
        <f>Table3[[#This Row],[Company ]]&amp;Table3[[#This Row],[Product]]</f>
        <v>JBSPigs</v>
      </c>
      <c r="J464" t="str">
        <f>INDEX('Company+Product scope'!D:D,MATCH(Table3[[#This Row],[Company+Product key]],'Company+Product scope'!C:C,0))</f>
        <v>Yes</v>
      </c>
    </row>
    <row r="465" spans="1:10">
      <c r="A465" t="s">
        <v>51</v>
      </c>
      <c r="B465" t="s">
        <v>52</v>
      </c>
      <c r="C465" t="s">
        <v>90</v>
      </c>
      <c r="D465" t="s">
        <v>58</v>
      </c>
      <c r="E465">
        <v>20</v>
      </c>
      <c r="F465" t="s">
        <v>103</v>
      </c>
      <c r="G465" t="s">
        <v>96</v>
      </c>
      <c r="H465" s="321">
        <v>2272612850.6293335</v>
      </c>
      <c r="I465" t="str">
        <f>Table3[[#This Row],[Company ]]&amp;Table3[[#This Row],[Product]]</f>
        <v>JBSPigs</v>
      </c>
      <c r="J465" t="str">
        <f>INDEX('Company+Product scope'!D:D,MATCH(Table3[[#This Row],[Company+Product key]],'Company+Product scope'!C:C,0))</f>
        <v>Yes</v>
      </c>
    </row>
    <row r="466" spans="1:10">
      <c r="A466" t="s">
        <v>51</v>
      </c>
      <c r="B466" t="s">
        <v>52</v>
      </c>
      <c r="C466" t="s">
        <v>90</v>
      </c>
      <c r="D466" t="s">
        <v>64</v>
      </c>
      <c r="E466">
        <v>20</v>
      </c>
      <c r="F466" t="s">
        <v>103</v>
      </c>
      <c r="G466" t="s">
        <v>96</v>
      </c>
      <c r="H466" s="321">
        <v>716347296.96420002</v>
      </c>
      <c r="I466" t="str">
        <f>Table3[[#This Row],[Company ]]&amp;Table3[[#This Row],[Product]]</f>
        <v>JBSPigs</v>
      </c>
      <c r="J466" t="str">
        <f>INDEX('Company+Product scope'!D:D,MATCH(Table3[[#This Row],[Company+Product key]],'Company+Product scope'!C:C,0))</f>
        <v>Yes</v>
      </c>
    </row>
    <row r="467" spans="1:10">
      <c r="A467" t="s">
        <v>51</v>
      </c>
      <c r="B467" t="s">
        <v>61</v>
      </c>
      <c r="C467" t="s">
        <v>90</v>
      </c>
      <c r="D467" t="s">
        <v>57</v>
      </c>
      <c r="E467">
        <v>20</v>
      </c>
      <c r="F467" t="s">
        <v>103</v>
      </c>
      <c r="G467" t="s">
        <v>96</v>
      </c>
      <c r="H467" s="321">
        <v>12309064859.000002</v>
      </c>
      <c r="I467" t="str">
        <f>Table3[[#This Row],[Company ]]&amp;Table3[[#This Row],[Product]]</f>
        <v>TysonPigs</v>
      </c>
      <c r="J467" t="str">
        <f>INDEX('Company+Product scope'!D:D,MATCH(Table3[[#This Row],[Company+Product key]],'Company+Product scope'!C:C,0))</f>
        <v>Yes</v>
      </c>
    </row>
    <row r="468" spans="1:10">
      <c r="A468" t="s">
        <v>51</v>
      </c>
      <c r="B468" t="s">
        <v>70</v>
      </c>
      <c r="C468" t="s">
        <v>90</v>
      </c>
      <c r="D468" t="s">
        <v>64</v>
      </c>
      <c r="E468">
        <v>20</v>
      </c>
      <c r="F468" t="s">
        <v>103</v>
      </c>
      <c r="G468" t="s">
        <v>96</v>
      </c>
      <c r="H468" s="321">
        <v>6259077443.333334</v>
      </c>
      <c r="I468" t="str">
        <f>Table3[[#This Row],[Company ]]&amp;Table3[[#This Row],[Product]]</f>
        <v>Tönnies GroupPigs</v>
      </c>
      <c r="J468" t="str">
        <f>INDEX('Company+Product scope'!D:D,MATCH(Table3[[#This Row],[Company+Product key]],'Company+Product scope'!C:C,0))</f>
        <v>Yes</v>
      </c>
    </row>
    <row r="469" spans="1:10">
      <c r="A469" t="s">
        <v>51</v>
      </c>
      <c r="B469" t="s">
        <v>67</v>
      </c>
      <c r="C469" t="s">
        <v>90</v>
      </c>
      <c r="D469" t="s">
        <v>64</v>
      </c>
      <c r="E469">
        <v>20</v>
      </c>
      <c r="F469" t="s">
        <v>103</v>
      </c>
      <c r="G469" t="s">
        <v>96</v>
      </c>
      <c r="H469" s="321">
        <v>5139142370.0044441</v>
      </c>
      <c r="I469" t="str">
        <f>Table3[[#This Row],[Company ]]&amp;Table3[[#This Row],[Product]]</f>
        <v>Danish CrownPigs</v>
      </c>
      <c r="J469" t="str">
        <f>INDEX('Company+Product scope'!D:D,MATCH(Table3[[#This Row],[Company+Product key]],'Company+Product scope'!C:C,0))</f>
        <v>Yes</v>
      </c>
    </row>
    <row r="470" spans="1:10">
      <c r="A470" t="s">
        <v>51</v>
      </c>
      <c r="B470" t="s">
        <v>67</v>
      </c>
      <c r="C470" t="s">
        <v>90</v>
      </c>
      <c r="D470" t="s">
        <v>88</v>
      </c>
      <c r="E470">
        <v>20</v>
      </c>
      <c r="F470" t="s">
        <v>103</v>
      </c>
      <c r="G470" t="s">
        <v>96</v>
      </c>
      <c r="H470" s="321">
        <v>414262825.12888896</v>
      </c>
      <c r="I470" t="str">
        <f>Table3[[#This Row],[Company ]]&amp;Table3[[#This Row],[Product]]</f>
        <v>Danish CrownPigs</v>
      </c>
      <c r="J470" t="str">
        <f>INDEX('Company+Product scope'!D:D,MATCH(Table3[[#This Row],[Company+Product key]],'Company+Product scope'!C:C,0))</f>
        <v>Yes</v>
      </c>
    </row>
    <row r="471" spans="1:10">
      <c r="A471" t="s">
        <v>51</v>
      </c>
      <c r="B471" t="s">
        <v>66</v>
      </c>
      <c r="C471" t="s">
        <v>90</v>
      </c>
      <c r="D471" t="s">
        <v>64</v>
      </c>
      <c r="E471">
        <v>20</v>
      </c>
      <c r="F471" t="s">
        <v>103</v>
      </c>
      <c r="G471" t="s">
        <v>96</v>
      </c>
      <c r="H471" s="321">
        <v>4234151897.099</v>
      </c>
      <c r="I471" t="str">
        <f>Table3[[#This Row],[Company ]]&amp;Table3[[#This Row],[Product]]</f>
        <v>Vion Food GroupPigs</v>
      </c>
      <c r="J471" t="str">
        <f>INDEX('Company+Product scope'!D:D,MATCH(Table3[[#This Row],[Company+Product key]],'Company+Product scope'!C:C,0))</f>
        <v>Yes</v>
      </c>
    </row>
    <row r="472" spans="1:10">
      <c r="A472" t="s">
        <v>51</v>
      </c>
      <c r="B472" t="s">
        <v>91</v>
      </c>
      <c r="C472" t="s">
        <v>90</v>
      </c>
      <c r="D472" t="s">
        <v>72</v>
      </c>
      <c r="E472">
        <v>20</v>
      </c>
      <c r="F472" t="s">
        <v>103</v>
      </c>
      <c r="G472" t="s">
        <v>96</v>
      </c>
      <c r="H472" s="321">
        <v>8956566450</v>
      </c>
      <c r="I472" t="str">
        <f>Table3[[#This Row],[Company ]]&amp;Table3[[#This Row],[Product]]</f>
        <v>Muyuan FoodstuffPigs</v>
      </c>
      <c r="J472" t="str">
        <f>INDEX('Company+Product scope'!D:D,MATCH(Table3[[#This Row],[Company+Product key]],'Company+Product scope'!C:C,0))</f>
        <v>Yes</v>
      </c>
    </row>
    <row r="473" spans="1:10">
      <c r="A473" t="s">
        <v>51</v>
      </c>
      <c r="B473" t="s">
        <v>73</v>
      </c>
      <c r="C473" t="s">
        <v>90</v>
      </c>
      <c r="D473" t="s">
        <v>54</v>
      </c>
      <c r="E473">
        <v>20</v>
      </c>
      <c r="F473" t="s">
        <v>103</v>
      </c>
      <c r="G473" t="s">
        <v>96</v>
      </c>
      <c r="H473" s="321">
        <v>4319397566.2933331</v>
      </c>
      <c r="I473" t="str">
        <f>Table3[[#This Row],[Company ]]&amp;Table3[[#This Row],[Product]]</f>
        <v>BRFPigs</v>
      </c>
      <c r="J473" t="str">
        <f>INDEX('Company+Product scope'!D:D,MATCH(Table3[[#This Row],[Company+Product key]],'Company+Product scope'!C:C,0))</f>
        <v>Yes</v>
      </c>
    </row>
    <row r="474" spans="1:10">
      <c r="A474" t="s">
        <v>51</v>
      </c>
      <c r="B474" t="s">
        <v>92</v>
      </c>
      <c r="C474" t="s">
        <v>90</v>
      </c>
      <c r="D474" t="s">
        <v>64</v>
      </c>
      <c r="E474">
        <v>20</v>
      </c>
      <c r="F474" t="s">
        <v>103</v>
      </c>
      <c r="G474" t="s">
        <v>96</v>
      </c>
      <c r="H474" s="321">
        <v>2992587407.4074073</v>
      </c>
      <c r="I474" t="str">
        <f>Table3[[#This Row],[Company ]]&amp;Table3[[#This Row],[Product]]</f>
        <v>Grupo VallPigs</v>
      </c>
      <c r="J474" t="str">
        <f>INDEX('Company+Product scope'!D:D,MATCH(Table3[[#This Row],[Company+Product key]],'Company+Product scope'!C:C,0))</f>
        <v>Yes</v>
      </c>
    </row>
    <row r="475" spans="1:10">
      <c r="A475" t="s">
        <v>51</v>
      </c>
      <c r="B475" t="s">
        <v>93</v>
      </c>
      <c r="C475" t="s">
        <v>90</v>
      </c>
      <c r="D475" t="s">
        <v>72</v>
      </c>
      <c r="E475">
        <v>20</v>
      </c>
      <c r="F475" t="s">
        <v>103</v>
      </c>
      <c r="G475" t="s">
        <v>96</v>
      </c>
      <c r="H475" s="321">
        <v>5707615875</v>
      </c>
      <c r="I475" t="str">
        <f>Table3[[#This Row],[Company ]]&amp;Table3[[#This Row],[Product]]</f>
        <v>Zhengbang GroupPigs</v>
      </c>
      <c r="J475" t="str">
        <f>INDEX('Company+Product scope'!D:D,MATCH(Table3[[#This Row],[Company+Product key]],'Company+Product scope'!C:C,0))</f>
        <v>Yes</v>
      </c>
    </row>
    <row r="476" spans="1:10">
      <c r="A476" t="s">
        <v>51</v>
      </c>
      <c r="B476" t="s">
        <v>63</v>
      </c>
      <c r="C476" t="s">
        <v>90</v>
      </c>
      <c r="D476" t="s">
        <v>64</v>
      </c>
      <c r="E476">
        <v>20</v>
      </c>
      <c r="F476" t="s">
        <v>103</v>
      </c>
      <c r="G476" t="s">
        <v>96</v>
      </c>
      <c r="H476" s="321">
        <v>2949036239.3162398</v>
      </c>
      <c r="I476" t="str">
        <f>Table3[[#This Row],[Company ]]&amp;Table3[[#This Row],[Product]]</f>
        <v>BigardPigs</v>
      </c>
      <c r="J476" t="str">
        <f>INDEX('Company+Product scope'!D:D,MATCH(Table3[[#This Row],[Company+Product key]],'Company+Product scope'!C:C,0))</f>
        <v>Yes</v>
      </c>
    </row>
    <row r="477" spans="1:10">
      <c r="A477" t="s">
        <v>51</v>
      </c>
      <c r="B477" t="s">
        <v>89</v>
      </c>
      <c r="C477" t="s">
        <v>90</v>
      </c>
      <c r="D477" t="s">
        <v>54</v>
      </c>
      <c r="E477">
        <v>20</v>
      </c>
      <c r="F477" t="s">
        <v>103</v>
      </c>
      <c r="G477" t="s">
        <v>96</v>
      </c>
      <c r="H477" s="321">
        <v>3271065111.1111116</v>
      </c>
      <c r="I477" t="str">
        <f>Table3[[#This Row],[Company ]]&amp;Table3[[#This Row],[Product]]</f>
        <v>Aurora AlimentosPigs</v>
      </c>
      <c r="J477" t="str">
        <f>INDEX('Company+Product scope'!D:D,MATCH(Table3[[#This Row],[Company+Product key]],'Company+Product scope'!C:C,0))</f>
        <v>Yes</v>
      </c>
    </row>
    <row r="478" spans="1:10">
      <c r="A478" t="s">
        <v>51</v>
      </c>
      <c r="B478" t="s">
        <v>77</v>
      </c>
      <c r="C478" t="s">
        <v>90</v>
      </c>
      <c r="D478" t="s">
        <v>57</v>
      </c>
      <c r="E478">
        <v>20</v>
      </c>
      <c r="F478" t="s">
        <v>103</v>
      </c>
      <c r="G478" t="s">
        <v>96</v>
      </c>
      <c r="H478" s="321">
        <v>2273553194.4444447</v>
      </c>
      <c r="I478" t="str">
        <f>Table3[[#This Row],[Company ]]&amp;Table3[[#This Row],[Product]]</f>
        <v>Charoen PokphandPigs</v>
      </c>
      <c r="J478" t="str">
        <f>INDEX('Company+Product scope'!D:D,MATCH(Table3[[#This Row],[Company+Product key]],'Company+Product scope'!C:C,0))</f>
        <v>Yes</v>
      </c>
    </row>
    <row r="479" spans="1:10">
      <c r="A479" t="s">
        <v>51</v>
      </c>
      <c r="B479" t="s">
        <v>77</v>
      </c>
      <c r="C479" t="s">
        <v>90</v>
      </c>
      <c r="D479" t="s">
        <v>78</v>
      </c>
      <c r="E479">
        <v>20</v>
      </c>
      <c r="F479" t="s">
        <v>103</v>
      </c>
      <c r="G479" t="s">
        <v>96</v>
      </c>
      <c r="H479" s="321">
        <v>349883000</v>
      </c>
      <c r="I479" t="str">
        <f>Table3[[#This Row],[Company ]]&amp;Table3[[#This Row],[Product]]</f>
        <v>Charoen PokphandPigs</v>
      </c>
      <c r="J479" t="str">
        <f>INDEX('Company+Product scope'!D:D,MATCH(Table3[[#This Row],[Company+Product key]],'Company+Product scope'!C:C,0))</f>
        <v>Yes</v>
      </c>
    </row>
    <row r="480" spans="1:10">
      <c r="A480" t="s">
        <v>51</v>
      </c>
      <c r="B480" t="s">
        <v>77</v>
      </c>
      <c r="C480" t="s">
        <v>90</v>
      </c>
      <c r="D480" t="s">
        <v>72</v>
      </c>
      <c r="E480">
        <v>20</v>
      </c>
      <c r="F480" t="s">
        <v>103</v>
      </c>
      <c r="G480" t="s">
        <v>96</v>
      </c>
      <c r="H480" s="321">
        <v>763266975</v>
      </c>
      <c r="I480" t="str">
        <f>Table3[[#This Row],[Company ]]&amp;Table3[[#This Row],[Product]]</f>
        <v>Charoen PokphandPigs</v>
      </c>
      <c r="J480" t="str">
        <f>INDEX('Company+Product scope'!D:D,MATCH(Table3[[#This Row],[Company+Product key]],'Company+Product scope'!C:C,0))</f>
        <v>Yes</v>
      </c>
    </row>
    <row r="481" spans="1:10">
      <c r="A481" t="s">
        <v>51</v>
      </c>
      <c r="B481" t="s">
        <v>69</v>
      </c>
      <c r="C481" t="s">
        <v>90</v>
      </c>
      <c r="D481" t="s">
        <v>64</v>
      </c>
      <c r="E481">
        <v>20</v>
      </c>
      <c r="F481" t="s">
        <v>103</v>
      </c>
      <c r="G481" t="s">
        <v>96</v>
      </c>
      <c r="H481" s="321">
        <v>2322086066.666667</v>
      </c>
      <c r="I481" t="str">
        <f>Table3[[#This Row],[Company ]]&amp;Table3[[#This Row],[Product]]</f>
        <v>WestfleischPigs</v>
      </c>
      <c r="J481" t="str">
        <f>INDEX('Company+Product scope'!D:D,MATCH(Table3[[#This Row],[Company+Product key]],'Company+Product scope'!C:C,0))</f>
        <v>Yes</v>
      </c>
    </row>
    <row r="482" spans="1:10">
      <c r="A482" t="s">
        <v>51</v>
      </c>
      <c r="B482" t="s">
        <v>94</v>
      </c>
      <c r="C482" t="s">
        <v>90</v>
      </c>
      <c r="D482" t="s">
        <v>64</v>
      </c>
      <c r="E482">
        <v>20</v>
      </c>
      <c r="F482" t="s">
        <v>103</v>
      </c>
      <c r="G482" t="s">
        <v>96</v>
      </c>
      <c r="H482" s="321">
        <v>2251719822.2222223</v>
      </c>
      <c r="I482" t="str">
        <f>Table3[[#This Row],[Company ]]&amp;Table3[[#This Row],[Product]]</f>
        <v>Grupo JorgePigs</v>
      </c>
      <c r="J482" t="str">
        <f>INDEX('Company+Product scope'!D:D,MATCH(Table3[[#This Row],[Company+Product key]],'Company+Product scope'!C:C,0))</f>
        <v>Yes</v>
      </c>
    </row>
    <row r="483" spans="1:10">
      <c r="A483" t="s">
        <v>51</v>
      </c>
      <c r="B483" t="s">
        <v>83</v>
      </c>
      <c r="C483" t="s">
        <v>90</v>
      </c>
      <c r="D483" t="s">
        <v>72</v>
      </c>
      <c r="E483">
        <v>20</v>
      </c>
      <c r="F483" t="s">
        <v>103</v>
      </c>
      <c r="G483" t="s">
        <v>96</v>
      </c>
      <c r="H483" s="321">
        <v>2674811700</v>
      </c>
      <c r="I483" t="str">
        <f>Table3[[#This Row],[Company ]]&amp;Table3[[#This Row],[Product]]</f>
        <v>New Hope GroupPigs</v>
      </c>
      <c r="J483" t="str">
        <f>INDEX('Company+Product scope'!D:D,MATCH(Table3[[#This Row],[Company+Product key]],'Company+Product scope'!C:C,0))</f>
        <v>Yes</v>
      </c>
    </row>
    <row r="484" spans="1:10">
      <c r="A484" t="s">
        <v>51</v>
      </c>
      <c r="B484" t="s">
        <v>74</v>
      </c>
      <c r="C484" t="s">
        <v>90</v>
      </c>
      <c r="D484" t="s">
        <v>72</v>
      </c>
      <c r="E484">
        <v>20</v>
      </c>
      <c r="F484" t="s">
        <v>103</v>
      </c>
      <c r="G484" t="s">
        <v>96</v>
      </c>
      <c r="H484" s="321">
        <v>2593756800</v>
      </c>
      <c r="I484" t="str">
        <f>Table3[[#This Row],[Company ]]&amp;Table3[[#This Row],[Product]]</f>
        <v>Wen's Food GroupPigs</v>
      </c>
      <c r="J484" t="str">
        <f>INDEX('Company+Product scope'!D:D,MATCH(Table3[[#This Row],[Company+Product key]],'Company+Product scope'!C:C,0))</f>
        <v>Yes</v>
      </c>
    </row>
    <row r="485" spans="1:10">
      <c r="A485" t="s">
        <v>51</v>
      </c>
      <c r="B485" t="s">
        <v>65</v>
      </c>
      <c r="C485" t="s">
        <v>90</v>
      </c>
      <c r="D485" t="s">
        <v>64</v>
      </c>
      <c r="E485">
        <v>20</v>
      </c>
      <c r="F485" t="s">
        <v>103</v>
      </c>
      <c r="G485" t="s">
        <v>96</v>
      </c>
      <c r="H485" s="321">
        <v>248863817.66381767</v>
      </c>
      <c r="I485" t="str">
        <f>Table3[[#This Row],[Company ]]&amp;Table3[[#This Row],[Product]]</f>
        <v>Gruppo CremoniniPigs</v>
      </c>
      <c r="J485" t="str">
        <f>INDEX('Company+Product scope'!D:D,MATCH(Table3[[#This Row],[Company+Product key]],'Company+Product scope'!C:C,0))</f>
        <v>Yes</v>
      </c>
    </row>
    <row r="486" spans="1:10">
      <c r="A486" t="s">
        <v>51</v>
      </c>
      <c r="B486" t="s">
        <v>52</v>
      </c>
      <c r="C486" t="s">
        <v>53</v>
      </c>
      <c r="D486" t="s">
        <v>54</v>
      </c>
      <c r="E486">
        <v>20</v>
      </c>
      <c r="F486" t="s">
        <v>104</v>
      </c>
      <c r="G486" t="s">
        <v>96</v>
      </c>
      <c r="H486" s="321">
        <v>51782800329.925438</v>
      </c>
      <c r="I486" t="str">
        <f>Table3[[#This Row],[Company ]]&amp;Table3[[#This Row],[Product]]</f>
        <v>JBSCattle</v>
      </c>
      <c r="J486" t="str">
        <f>INDEX('Company+Product scope'!D:D,MATCH(Table3[[#This Row],[Company+Product key]],'Company+Product scope'!C:C,0))</f>
        <v>Yes</v>
      </c>
    </row>
    <row r="487" spans="1:10">
      <c r="A487" t="s">
        <v>51</v>
      </c>
      <c r="B487" t="s">
        <v>52</v>
      </c>
      <c r="C487" t="s">
        <v>53</v>
      </c>
      <c r="D487" t="s">
        <v>57</v>
      </c>
      <c r="E487">
        <v>20</v>
      </c>
      <c r="F487" t="s">
        <v>104</v>
      </c>
      <c r="G487" t="s">
        <v>96</v>
      </c>
      <c r="H487" s="321">
        <v>10653145992.499918</v>
      </c>
      <c r="I487" t="str">
        <f>Table3[[#This Row],[Company ]]&amp;Table3[[#This Row],[Product]]</f>
        <v>JBSCattle</v>
      </c>
      <c r="J487" t="str">
        <f>INDEX('Company+Product scope'!D:D,MATCH(Table3[[#This Row],[Company+Product key]],'Company+Product scope'!C:C,0))</f>
        <v>Yes</v>
      </c>
    </row>
    <row r="488" spans="1:10">
      <c r="A488" t="s">
        <v>51</v>
      </c>
      <c r="B488" t="s">
        <v>52</v>
      </c>
      <c r="C488" t="s">
        <v>53</v>
      </c>
      <c r="D488" t="s">
        <v>58</v>
      </c>
      <c r="E488">
        <v>20</v>
      </c>
      <c r="F488" t="s">
        <v>104</v>
      </c>
      <c r="G488" t="s">
        <v>96</v>
      </c>
      <c r="H488" s="321">
        <v>3372974279.2382007</v>
      </c>
      <c r="I488" t="str">
        <f>Table3[[#This Row],[Company ]]&amp;Table3[[#This Row],[Product]]</f>
        <v>JBSCattle</v>
      </c>
      <c r="J488" t="str">
        <f>INDEX('Company+Product scope'!D:D,MATCH(Table3[[#This Row],[Company+Product key]],'Company+Product scope'!C:C,0))</f>
        <v>Yes</v>
      </c>
    </row>
    <row r="489" spans="1:10">
      <c r="A489" t="s">
        <v>51</v>
      </c>
      <c r="B489" t="s">
        <v>59</v>
      </c>
      <c r="C489" t="s">
        <v>53</v>
      </c>
      <c r="D489" t="s">
        <v>54</v>
      </c>
      <c r="E489">
        <v>20</v>
      </c>
      <c r="F489" t="s">
        <v>104</v>
      </c>
      <c r="G489" t="s">
        <v>96</v>
      </c>
      <c r="H489" s="321">
        <v>21328257059.429672</v>
      </c>
      <c r="I489" t="str">
        <f>Table3[[#This Row],[Company ]]&amp;Table3[[#This Row],[Product]]</f>
        <v>MarfrigCattle</v>
      </c>
      <c r="J489" t="str">
        <f>INDEX('Company+Product scope'!D:D,MATCH(Table3[[#This Row],[Company+Product key]],'Company+Product scope'!C:C,0))</f>
        <v>Yes</v>
      </c>
    </row>
    <row r="490" spans="1:10">
      <c r="A490" t="s">
        <v>51</v>
      </c>
      <c r="B490" t="s">
        <v>59</v>
      </c>
      <c r="C490" t="s">
        <v>53</v>
      </c>
      <c r="D490" t="s">
        <v>57</v>
      </c>
      <c r="E490">
        <v>20</v>
      </c>
      <c r="F490" t="s">
        <v>104</v>
      </c>
      <c r="G490" t="s">
        <v>96</v>
      </c>
      <c r="H490" s="321">
        <v>3500008864.6830215</v>
      </c>
      <c r="I490" t="str">
        <f>Table3[[#This Row],[Company ]]&amp;Table3[[#This Row],[Product]]</f>
        <v>MarfrigCattle</v>
      </c>
      <c r="J490" t="str">
        <f>INDEX('Company+Product scope'!D:D,MATCH(Table3[[#This Row],[Company+Product key]],'Company+Product scope'!C:C,0))</f>
        <v>Yes</v>
      </c>
    </row>
    <row r="491" spans="1:10">
      <c r="A491" t="s">
        <v>51</v>
      </c>
      <c r="B491" t="s">
        <v>60</v>
      </c>
      <c r="C491" t="s">
        <v>53</v>
      </c>
      <c r="D491" t="s">
        <v>57</v>
      </c>
      <c r="E491">
        <v>20</v>
      </c>
      <c r="F491" t="s">
        <v>104</v>
      </c>
      <c r="G491" t="s">
        <v>96</v>
      </c>
      <c r="H491" s="321">
        <v>8324087333.3333321</v>
      </c>
      <c r="I491" t="str">
        <f>Table3[[#This Row],[Company ]]&amp;Table3[[#This Row],[Product]]</f>
        <v>CargillCattle</v>
      </c>
      <c r="J491" t="str">
        <f>INDEX('Company+Product scope'!D:D,MATCH(Table3[[#This Row],[Company+Product key]],'Company+Product scope'!C:C,0))</f>
        <v>Yes</v>
      </c>
    </row>
    <row r="492" spans="1:10">
      <c r="A492" t="s">
        <v>51</v>
      </c>
      <c r="B492" t="s">
        <v>60</v>
      </c>
      <c r="C492" t="s">
        <v>53</v>
      </c>
      <c r="D492" t="s">
        <v>58</v>
      </c>
      <c r="E492">
        <v>20</v>
      </c>
      <c r="F492" t="s">
        <v>104</v>
      </c>
      <c r="G492" t="s">
        <v>96</v>
      </c>
      <c r="H492" s="321">
        <v>959058750</v>
      </c>
      <c r="I492" t="str">
        <f>Table3[[#This Row],[Company ]]&amp;Table3[[#This Row],[Product]]</f>
        <v>CargillCattle</v>
      </c>
      <c r="J492" t="str">
        <f>INDEX('Company+Product scope'!D:D,MATCH(Table3[[#This Row],[Company+Product key]],'Company+Product scope'!C:C,0))</f>
        <v>Yes</v>
      </c>
    </row>
    <row r="493" spans="1:10">
      <c r="A493" t="s">
        <v>51</v>
      </c>
      <c r="B493" t="s">
        <v>61</v>
      </c>
      <c r="C493" t="s">
        <v>53</v>
      </c>
      <c r="D493" t="s">
        <v>57</v>
      </c>
      <c r="E493">
        <v>20</v>
      </c>
      <c r="F493" t="s">
        <v>104</v>
      </c>
      <c r="G493" t="s">
        <v>96</v>
      </c>
      <c r="H493" s="321">
        <v>7030982835.9333324</v>
      </c>
      <c r="I493" t="str">
        <f>Table3[[#This Row],[Company ]]&amp;Table3[[#This Row],[Product]]</f>
        <v>TysonCattle</v>
      </c>
      <c r="J493" t="str">
        <f>INDEX('Company+Product scope'!D:D,MATCH(Table3[[#This Row],[Company+Product key]],'Company+Product scope'!C:C,0))</f>
        <v>Yes</v>
      </c>
    </row>
    <row r="494" spans="1:10">
      <c r="A494" t="s">
        <v>51</v>
      </c>
      <c r="B494" t="s">
        <v>61</v>
      </c>
      <c r="C494" t="s">
        <v>53</v>
      </c>
      <c r="D494" t="s">
        <v>58</v>
      </c>
      <c r="E494">
        <v>20</v>
      </c>
      <c r="F494" t="s">
        <v>104</v>
      </c>
      <c r="G494" t="s">
        <v>96</v>
      </c>
      <c r="H494" s="321">
        <v>581591493.78571427</v>
      </c>
      <c r="I494" t="str">
        <f>Table3[[#This Row],[Company ]]&amp;Table3[[#This Row],[Product]]</f>
        <v>TysonCattle</v>
      </c>
      <c r="J494" t="str">
        <f>INDEX('Company+Product scope'!D:D,MATCH(Table3[[#This Row],[Company+Product key]],'Company+Product scope'!C:C,0))</f>
        <v>Yes</v>
      </c>
    </row>
    <row r="495" spans="1:10">
      <c r="A495" t="s">
        <v>51</v>
      </c>
      <c r="B495" t="s">
        <v>62</v>
      </c>
      <c r="C495" t="s">
        <v>53</v>
      </c>
      <c r="D495" t="s">
        <v>54</v>
      </c>
      <c r="E495">
        <v>20</v>
      </c>
      <c r="F495" t="s">
        <v>104</v>
      </c>
      <c r="G495" t="s">
        <v>96</v>
      </c>
      <c r="H495" s="321">
        <v>21759383975.875</v>
      </c>
      <c r="I495" t="str">
        <f>Table3[[#This Row],[Company ]]&amp;Table3[[#This Row],[Product]]</f>
        <v>MinervaCattle</v>
      </c>
      <c r="J495" t="str">
        <f>INDEX('Company+Product scope'!D:D,MATCH(Table3[[#This Row],[Company+Product key]],'Company+Product scope'!C:C,0))</f>
        <v>Yes</v>
      </c>
    </row>
    <row r="496" spans="1:10">
      <c r="A496" t="s">
        <v>51</v>
      </c>
      <c r="B496" t="s">
        <v>63</v>
      </c>
      <c r="C496" t="s">
        <v>53</v>
      </c>
      <c r="D496" t="s">
        <v>64</v>
      </c>
      <c r="E496">
        <v>20</v>
      </c>
      <c r="F496" t="s">
        <v>104</v>
      </c>
      <c r="G496" t="s">
        <v>96</v>
      </c>
      <c r="H496" s="321">
        <v>2414745600.0000005</v>
      </c>
      <c r="I496" t="str">
        <f>Table3[[#This Row],[Company ]]&amp;Table3[[#This Row],[Product]]</f>
        <v>BigardCattle</v>
      </c>
      <c r="J496" t="str">
        <f>INDEX('Company+Product scope'!D:D,MATCH(Table3[[#This Row],[Company+Product key]],'Company+Product scope'!C:C,0))</f>
        <v>Yes</v>
      </c>
    </row>
    <row r="497" spans="1:10">
      <c r="A497" t="s">
        <v>51</v>
      </c>
      <c r="B497" t="s">
        <v>65</v>
      </c>
      <c r="C497" t="s">
        <v>53</v>
      </c>
      <c r="D497" t="s">
        <v>64</v>
      </c>
      <c r="E497">
        <v>20</v>
      </c>
      <c r="F497" t="s">
        <v>104</v>
      </c>
      <c r="G497" t="s">
        <v>96</v>
      </c>
      <c r="H497" s="321">
        <v>2330958640</v>
      </c>
      <c r="I497" t="str">
        <f>Table3[[#This Row],[Company ]]&amp;Table3[[#This Row],[Product]]</f>
        <v>Gruppo CremoniniCattle</v>
      </c>
      <c r="J497" t="str">
        <f>INDEX('Company+Product scope'!D:D,MATCH(Table3[[#This Row],[Company+Product key]],'Company+Product scope'!C:C,0))</f>
        <v>Yes</v>
      </c>
    </row>
    <row r="498" spans="1:10">
      <c r="A498" t="s">
        <v>51</v>
      </c>
      <c r="B498" t="s">
        <v>66</v>
      </c>
      <c r="C498" t="s">
        <v>53</v>
      </c>
      <c r="D498" t="s">
        <v>64</v>
      </c>
      <c r="E498">
        <v>20</v>
      </c>
      <c r="F498" t="s">
        <v>104</v>
      </c>
      <c r="G498" t="s">
        <v>96</v>
      </c>
      <c r="H498" s="321">
        <v>957455167.79849982</v>
      </c>
      <c r="I498" t="str">
        <f>Table3[[#This Row],[Company ]]&amp;Table3[[#This Row],[Product]]</f>
        <v>Vion Food GroupCattle</v>
      </c>
      <c r="J498" t="str">
        <f>INDEX('Company+Product scope'!D:D,MATCH(Table3[[#This Row],[Company+Product key]],'Company+Product scope'!C:C,0))</f>
        <v>Yes</v>
      </c>
    </row>
    <row r="499" spans="1:10">
      <c r="A499" t="s">
        <v>51</v>
      </c>
      <c r="B499" t="s">
        <v>67</v>
      </c>
      <c r="C499" t="s">
        <v>53</v>
      </c>
      <c r="D499" t="s">
        <v>64</v>
      </c>
      <c r="E499">
        <v>20</v>
      </c>
      <c r="F499" t="s">
        <v>104</v>
      </c>
      <c r="G499" t="s">
        <v>96</v>
      </c>
      <c r="H499" s="321">
        <v>952817373</v>
      </c>
      <c r="I499" t="str">
        <f>Table3[[#This Row],[Company ]]&amp;Table3[[#This Row],[Product]]</f>
        <v>Danish CrownCattle</v>
      </c>
      <c r="J499" t="str">
        <f>INDEX('Company+Product scope'!D:D,MATCH(Table3[[#This Row],[Company+Product key]],'Company+Product scope'!C:C,0))</f>
        <v>Yes</v>
      </c>
    </row>
    <row r="500" spans="1:10">
      <c r="A500" t="s">
        <v>51</v>
      </c>
      <c r="B500" t="s">
        <v>68</v>
      </c>
      <c r="C500" t="s">
        <v>53</v>
      </c>
      <c r="D500" t="s">
        <v>58</v>
      </c>
      <c r="E500">
        <v>20</v>
      </c>
      <c r="F500" t="s">
        <v>104</v>
      </c>
      <c r="G500" t="s">
        <v>96</v>
      </c>
      <c r="H500" s="321">
        <v>959058750</v>
      </c>
      <c r="I500" t="str">
        <f>Table3[[#This Row],[Company ]]&amp;Table3[[#This Row],[Product]]</f>
        <v>Teys Cattle</v>
      </c>
      <c r="J500" t="str">
        <f>INDEX('Company+Product scope'!D:D,MATCH(Table3[[#This Row],[Company+Product key]],'Company+Product scope'!C:C,0))</f>
        <v>Yes</v>
      </c>
    </row>
    <row r="501" spans="1:10">
      <c r="A501" t="s">
        <v>51</v>
      </c>
      <c r="B501" t="s">
        <v>69</v>
      </c>
      <c r="C501" t="s">
        <v>53</v>
      </c>
      <c r="D501" t="s">
        <v>64</v>
      </c>
      <c r="E501">
        <v>20</v>
      </c>
      <c r="F501" t="s">
        <v>104</v>
      </c>
      <c r="G501" t="s">
        <v>96</v>
      </c>
      <c r="H501" s="321">
        <v>476158603.20000005</v>
      </c>
      <c r="I501" t="str">
        <f>Table3[[#This Row],[Company ]]&amp;Table3[[#This Row],[Product]]</f>
        <v>WestfleischCattle</v>
      </c>
      <c r="J501" t="str">
        <f>INDEX('Company+Product scope'!D:D,MATCH(Table3[[#This Row],[Company+Product key]],'Company+Product scope'!C:C,0))</f>
        <v>Yes</v>
      </c>
    </row>
    <row r="502" spans="1:10">
      <c r="A502" t="s">
        <v>51</v>
      </c>
      <c r="B502" t="s">
        <v>70</v>
      </c>
      <c r="C502" t="s">
        <v>53</v>
      </c>
      <c r="D502" t="s">
        <v>64</v>
      </c>
      <c r="E502">
        <v>20</v>
      </c>
      <c r="F502" t="s">
        <v>104</v>
      </c>
      <c r="G502" t="s">
        <v>96</v>
      </c>
      <c r="H502" s="321">
        <v>455151606</v>
      </c>
      <c r="I502" t="str">
        <f>Table3[[#This Row],[Company ]]&amp;Table3[[#This Row],[Product]]</f>
        <v>Tönnies GroupCattle</v>
      </c>
      <c r="J502" t="str">
        <f>INDEX('Company+Product scope'!D:D,MATCH(Table3[[#This Row],[Company+Product key]],'Company+Product scope'!C:C,0))</f>
        <v>Yes</v>
      </c>
    </row>
    <row r="503" spans="1:10">
      <c r="A503" t="s">
        <v>51</v>
      </c>
      <c r="B503" t="s">
        <v>52</v>
      </c>
      <c r="C503" t="s">
        <v>71</v>
      </c>
      <c r="D503" t="s">
        <v>57</v>
      </c>
      <c r="E503">
        <v>20</v>
      </c>
      <c r="F503" t="s">
        <v>104</v>
      </c>
      <c r="G503" t="s">
        <v>96</v>
      </c>
      <c r="H503" s="321">
        <v>7330906572.26437</v>
      </c>
      <c r="I503" t="str">
        <f>Table3[[#This Row],[Company ]]&amp;Table3[[#This Row],[Product]]</f>
        <v>JBSChicken</v>
      </c>
      <c r="J503" t="str">
        <f>INDEX('Company+Product scope'!D:D,MATCH(Table3[[#This Row],[Company+Product key]],'Company+Product scope'!C:C,0))</f>
        <v>Yes</v>
      </c>
    </row>
    <row r="504" spans="1:10">
      <c r="A504" t="s">
        <v>51</v>
      </c>
      <c r="B504" t="s">
        <v>52</v>
      </c>
      <c r="C504" t="s">
        <v>71</v>
      </c>
      <c r="D504" t="s">
        <v>54</v>
      </c>
      <c r="E504">
        <v>20</v>
      </c>
      <c r="F504" t="s">
        <v>104</v>
      </c>
      <c r="G504" t="s">
        <v>96</v>
      </c>
      <c r="H504" s="321">
        <v>7858473364.6848011</v>
      </c>
      <c r="I504" t="str">
        <f>Table3[[#This Row],[Company ]]&amp;Table3[[#This Row],[Product]]</f>
        <v>JBSChicken</v>
      </c>
      <c r="J504" t="str">
        <f>INDEX('Company+Product scope'!D:D,MATCH(Table3[[#This Row],[Company+Product key]],'Company+Product scope'!C:C,0))</f>
        <v>Yes</v>
      </c>
    </row>
    <row r="505" spans="1:10">
      <c r="A505" t="s">
        <v>51</v>
      </c>
      <c r="B505" t="s">
        <v>52</v>
      </c>
      <c r="C505" t="s">
        <v>71</v>
      </c>
      <c r="D505" t="s">
        <v>64</v>
      </c>
      <c r="E505">
        <v>20</v>
      </c>
      <c r="F505" t="s">
        <v>104</v>
      </c>
      <c r="G505" t="s">
        <v>96</v>
      </c>
      <c r="H505" s="321">
        <v>1538892511.9076924</v>
      </c>
      <c r="I505" t="str">
        <f>Table3[[#This Row],[Company ]]&amp;Table3[[#This Row],[Product]]</f>
        <v>JBSChicken</v>
      </c>
      <c r="J505" t="str">
        <f>INDEX('Company+Product scope'!D:D,MATCH(Table3[[#This Row],[Company+Product key]],'Company+Product scope'!C:C,0))</f>
        <v>Yes</v>
      </c>
    </row>
    <row r="506" spans="1:10">
      <c r="A506" t="s">
        <v>51</v>
      </c>
      <c r="B506" t="s">
        <v>61</v>
      </c>
      <c r="C506" t="s">
        <v>71</v>
      </c>
      <c r="D506" t="s">
        <v>57</v>
      </c>
      <c r="E506">
        <v>20</v>
      </c>
      <c r="F506" t="s">
        <v>104</v>
      </c>
      <c r="G506" t="s">
        <v>96</v>
      </c>
      <c r="H506" s="321">
        <v>7049483299.5096769</v>
      </c>
      <c r="I506" t="str">
        <f>Table3[[#This Row],[Company ]]&amp;Table3[[#This Row],[Product]]</f>
        <v>TysonChicken</v>
      </c>
      <c r="J506" t="str">
        <f>INDEX('Company+Product scope'!D:D,MATCH(Table3[[#This Row],[Company+Product key]],'Company+Product scope'!C:C,0))</f>
        <v>Yes</v>
      </c>
    </row>
    <row r="507" spans="1:10">
      <c r="A507" t="s">
        <v>51</v>
      </c>
      <c r="B507" t="s">
        <v>61</v>
      </c>
      <c r="C507" t="s">
        <v>71</v>
      </c>
      <c r="D507" t="s">
        <v>72</v>
      </c>
      <c r="E507">
        <v>20</v>
      </c>
      <c r="F507" t="s">
        <v>104</v>
      </c>
      <c r="G507" t="s">
        <v>96</v>
      </c>
      <c r="H507" s="321">
        <v>815618745.29032254</v>
      </c>
      <c r="I507" t="str">
        <f>Table3[[#This Row],[Company ]]&amp;Table3[[#This Row],[Product]]</f>
        <v>TysonChicken</v>
      </c>
      <c r="J507" t="str">
        <f>INDEX('Company+Product scope'!D:D,MATCH(Table3[[#This Row],[Company+Product key]],'Company+Product scope'!C:C,0))</f>
        <v>Yes</v>
      </c>
    </row>
    <row r="508" spans="1:10">
      <c r="A508" t="s">
        <v>51</v>
      </c>
      <c r="B508" t="s">
        <v>73</v>
      </c>
      <c r="C508" t="s">
        <v>71</v>
      </c>
      <c r="D508" t="s">
        <v>54</v>
      </c>
      <c r="E508">
        <v>20</v>
      </c>
      <c r="F508" t="s">
        <v>104</v>
      </c>
      <c r="G508" t="s">
        <v>96</v>
      </c>
      <c r="H508" s="321">
        <v>8970648770.9696045</v>
      </c>
      <c r="I508" t="str">
        <f>Table3[[#This Row],[Company ]]&amp;Table3[[#This Row],[Product]]</f>
        <v>BRFChicken</v>
      </c>
      <c r="J508" t="str">
        <f>INDEX('Company+Product scope'!D:D,MATCH(Table3[[#This Row],[Company+Product key]],'Company+Product scope'!C:C,0))</f>
        <v>Yes</v>
      </c>
    </row>
    <row r="509" spans="1:10">
      <c r="A509" t="s">
        <v>51</v>
      </c>
      <c r="B509" t="s">
        <v>74</v>
      </c>
      <c r="C509" t="s">
        <v>71</v>
      </c>
      <c r="D509" t="s">
        <v>72</v>
      </c>
      <c r="E509">
        <v>20</v>
      </c>
      <c r="F509" t="s">
        <v>104</v>
      </c>
      <c r="G509" t="s">
        <v>96</v>
      </c>
      <c r="H509" s="321">
        <v>4620201768</v>
      </c>
      <c r="I509" t="str">
        <f>Table3[[#This Row],[Company ]]&amp;Table3[[#This Row],[Product]]</f>
        <v>Wen's Food GroupChicken</v>
      </c>
      <c r="J509" t="str">
        <f>INDEX('Company+Product scope'!D:D,MATCH(Table3[[#This Row],[Company+Product key]],'Company+Product scope'!C:C,0))</f>
        <v>Yes</v>
      </c>
    </row>
    <row r="510" spans="1:10">
      <c r="A510" t="s">
        <v>51</v>
      </c>
      <c r="B510" t="s">
        <v>60</v>
      </c>
      <c r="C510" t="s">
        <v>71</v>
      </c>
      <c r="D510" t="s">
        <v>57</v>
      </c>
      <c r="E510">
        <v>20</v>
      </c>
      <c r="F510" t="s">
        <v>104</v>
      </c>
      <c r="G510" t="s">
        <v>96</v>
      </c>
      <c r="H510" s="321">
        <v>2178255206.4000001</v>
      </c>
      <c r="I510" t="str">
        <f>Table3[[#This Row],[Company ]]&amp;Table3[[#This Row],[Product]]</f>
        <v>CargillChicken</v>
      </c>
      <c r="J510" t="str">
        <f>INDEX('Company+Product scope'!D:D,MATCH(Table3[[#This Row],[Company+Product key]],'Company+Product scope'!C:C,0))</f>
        <v>Yes</v>
      </c>
    </row>
    <row r="511" spans="1:10">
      <c r="A511" t="s">
        <v>51</v>
      </c>
      <c r="B511" t="s">
        <v>60</v>
      </c>
      <c r="C511" t="s">
        <v>71</v>
      </c>
      <c r="D511" t="s">
        <v>54</v>
      </c>
      <c r="E511">
        <v>20</v>
      </c>
      <c r="F511" t="s">
        <v>104</v>
      </c>
      <c r="G511" t="s">
        <v>96</v>
      </c>
      <c r="H511" s="321">
        <v>1496827904</v>
      </c>
      <c r="I511" t="str">
        <f>Table3[[#This Row],[Company ]]&amp;Table3[[#This Row],[Product]]</f>
        <v>CargillChicken</v>
      </c>
      <c r="J511" t="str">
        <f>INDEX('Company+Product scope'!D:D,MATCH(Table3[[#This Row],[Company+Product key]],'Company+Product scope'!C:C,0))</f>
        <v>Yes</v>
      </c>
    </row>
    <row r="512" spans="1:10">
      <c r="A512" t="s">
        <v>51</v>
      </c>
      <c r="B512" t="s">
        <v>60</v>
      </c>
      <c r="C512" t="s">
        <v>71</v>
      </c>
      <c r="D512" t="s">
        <v>72</v>
      </c>
      <c r="E512">
        <v>20</v>
      </c>
      <c r="F512" t="s">
        <v>104</v>
      </c>
      <c r="G512" t="s">
        <v>96</v>
      </c>
      <c r="H512" s="321">
        <v>702989280</v>
      </c>
      <c r="I512" t="str">
        <f>Table3[[#This Row],[Company ]]&amp;Table3[[#This Row],[Product]]</f>
        <v>CargillChicken</v>
      </c>
      <c r="J512" t="str">
        <f>INDEX('Company+Product scope'!D:D,MATCH(Table3[[#This Row],[Company+Product key]],'Company+Product scope'!C:C,0))</f>
        <v>Yes</v>
      </c>
    </row>
    <row r="513" spans="1:10">
      <c r="A513" t="s">
        <v>51</v>
      </c>
      <c r="B513" t="s">
        <v>60</v>
      </c>
      <c r="C513" t="s">
        <v>71</v>
      </c>
      <c r="D513" t="s">
        <v>64</v>
      </c>
      <c r="E513">
        <v>20</v>
      </c>
      <c r="F513" t="s">
        <v>104</v>
      </c>
      <c r="G513" t="s">
        <v>96</v>
      </c>
      <c r="H513" s="321">
        <v>561996000</v>
      </c>
      <c r="I513" t="str">
        <f>Table3[[#This Row],[Company ]]&amp;Table3[[#This Row],[Product]]</f>
        <v>CargillChicken</v>
      </c>
      <c r="J513" t="str">
        <f>INDEX('Company+Product scope'!D:D,MATCH(Table3[[#This Row],[Company+Product key]],'Company+Product scope'!C:C,0))</f>
        <v>Yes</v>
      </c>
    </row>
    <row r="514" spans="1:10">
      <c r="A514" t="s">
        <v>51</v>
      </c>
      <c r="B514" t="s">
        <v>75</v>
      </c>
      <c r="C514" t="s">
        <v>71</v>
      </c>
      <c r="D514" t="s">
        <v>72</v>
      </c>
      <c r="E514">
        <v>20</v>
      </c>
      <c r="F514" t="s">
        <v>104</v>
      </c>
      <c r="G514" t="s">
        <v>96</v>
      </c>
      <c r="H514" s="321">
        <v>3831291576</v>
      </c>
      <c r="I514" t="str">
        <f>Table3[[#This Row],[Company ]]&amp;Table3[[#This Row],[Product]]</f>
        <v>JapfaChicken</v>
      </c>
      <c r="J514" t="str">
        <f>INDEX('Company+Product scope'!D:D,MATCH(Table3[[#This Row],[Company+Product key]],'Company+Product scope'!C:C,0))</f>
        <v>Yes</v>
      </c>
    </row>
    <row r="515" spans="1:10">
      <c r="A515" t="s">
        <v>51</v>
      </c>
      <c r="B515" t="s">
        <v>76</v>
      </c>
      <c r="C515" t="s">
        <v>71</v>
      </c>
      <c r="D515" t="s">
        <v>72</v>
      </c>
      <c r="E515">
        <v>20</v>
      </c>
      <c r="F515" t="s">
        <v>104</v>
      </c>
      <c r="G515" t="s">
        <v>96</v>
      </c>
      <c r="H515" s="321">
        <v>3163451760</v>
      </c>
      <c r="I515" t="str">
        <f>Table3[[#This Row],[Company ]]&amp;Table3[[#This Row],[Product]]</f>
        <v>Wellhope AgritechChicken</v>
      </c>
      <c r="J515" t="str">
        <f>INDEX('Company+Product scope'!D:D,MATCH(Table3[[#This Row],[Company+Product key]],'Company+Product scope'!C:C,0))</f>
        <v>Yes</v>
      </c>
    </row>
    <row r="516" spans="1:10">
      <c r="A516" t="s">
        <v>51</v>
      </c>
      <c r="B516" t="s">
        <v>77</v>
      </c>
      <c r="C516" t="s">
        <v>71</v>
      </c>
      <c r="D516" t="s">
        <v>72</v>
      </c>
      <c r="E516">
        <v>20</v>
      </c>
      <c r="F516" t="s">
        <v>104</v>
      </c>
      <c r="G516" t="s">
        <v>96</v>
      </c>
      <c r="H516" s="321">
        <v>2675264760</v>
      </c>
      <c r="I516" t="str">
        <f>Table3[[#This Row],[Company ]]&amp;Table3[[#This Row],[Product]]</f>
        <v>Charoen PokphandChicken</v>
      </c>
      <c r="J516" t="str">
        <f>INDEX('Company+Product scope'!D:D,MATCH(Table3[[#This Row],[Company+Product key]],'Company+Product scope'!C:C,0))</f>
        <v>Yes</v>
      </c>
    </row>
    <row r="517" spans="1:10">
      <c r="A517" t="s">
        <v>51</v>
      </c>
      <c r="B517" t="s">
        <v>77</v>
      </c>
      <c r="C517" t="s">
        <v>71</v>
      </c>
      <c r="D517" t="s">
        <v>78</v>
      </c>
      <c r="E517">
        <v>20</v>
      </c>
      <c r="F517" t="s">
        <v>104</v>
      </c>
      <c r="G517" t="s">
        <v>96</v>
      </c>
      <c r="H517" s="321">
        <v>289873500</v>
      </c>
      <c r="I517" t="str">
        <f>Table3[[#This Row],[Company ]]&amp;Table3[[#This Row],[Product]]</f>
        <v>Charoen PokphandChicken</v>
      </c>
      <c r="J517" t="str">
        <f>INDEX('Company+Product scope'!D:D,MATCH(Table3[[#This Row],[Company+Product key]],'Company+Product scope'!C:C,0))</f>
        <v>Yes</v>
      </c>
    </row>
    <row r="518" spans="1:10">
      <c r="A518" t="s">
        <v>51</v>
      </c>
      <c r="B518" t="s">
        <v>79</v>
      </c>
      <c r="C518" t="s">
        <v>71</v>
      </c>
      <c r="D518" t="s">
        <v>72</v>
      </c>
      <c r="E518">
        <v>20</v>
      </c>
      <c r="F518" t="s">
        <v>104</v>
      </c>
      <c r="G518" t="s">
        <v>96</v>
      </c>
      <c r="H518" s="321">
        <v>2655737280</v>
      </c>
      <c r="I518" t="str">
        <f>Table3[[#This Row],[Company ]]&amp;Table3[[#This Row],[Product]]</f>
        <v>Fuijan Sunner DevelopmentChicken</v>
      </c>
      <c r="J518" t="str">
        <f>INDEX('Company+Product scope'!D:D,MATCH(Table3[[#This Row],[Company+Product key]],'Company+Product scope'!C:C,0))</f>
        <v>Yes</v>
      </c>
    </row>
    <row r="519" spans="1:10">
      <c r="A519" t="s">
        <v>51</v>
      </c>
      <c r="B519" t="s">
        <v>80</v>
      </c>
      <c r="C519" t="s">
        <v>71</v>
      </c>
      <c r="D519" t="s">
        <v>57</v>
      </c>
      <c r="E519">
        <v>20</v>
      </c>
      <c r="F519" t="s">
        <v>104</v>
      </c>
      <c r="G519" t="s">
        <v>96</v>
      </c>
      <c r="H519" s="321">
        <v>2724852480</v>
      </c>
      <c r="I519" t="str">
        <f>Table3[[#This Row],[Company ]]&amp;Table3[[#This Row],[Product]]</f>
        <v>Koch FoodsChicken</v>
      </c>
      <c r="J519" t="str">
        <f>INDEX('Company+Product scope'!D:D,MATCH(Table3[[#This Row],[Company+Product key]],'Company+Product scope'!C:C,0))</f>
        <v>Yes</v>
      </c>
    </row>
    <row r="520" spans="1:10">
      <c r="A520" t="s">
        <v>51</v>
      </c>
      <c r="B520" t="s">
        <v>81</v>
      </c>
      <c r="C520" t="s">
        <v>71</v>
      </c>
      <c r="D520" t="s">
        <v>82</v>
      </c>
      <c r="E520">
        <v>20</v>
      </c>
      <c r="F520" t="s">
        <v>104</v>
      </c>
      <c r="G520" t="s">
        <v>96</v>
      </c>
      <c r="H520" s="321">
        <v>2878956218.5999999</v>
      </c>
      <c r="I520" t="str">
        <f>Table3[[#This Row],[Company ]]&amp;Table3[[#This Row],[Product]]</f>
        <v>Arab Company for Livestock Development (ACOLID)Chicken</v>
      </c>
      <c r="J520" t="str">
        <f>INDEX('Company+Product scope'!D:D,MATCH(Table3[[#This Row],[Company+Product key]],'Company+Product scope'!C:C,0))</f>
        <v>Yes</v>
      </c>
    </row>
    <row r="521" spans="1:10">
      <c r="A521" t="s">
        <v>51</v>
      </c>
      <c r="B521" t="s">
        <v>83</v>
      </c>
      <c r="C521" t="s">
        <v>71</v>
      </c>
      <c r="D521" t="s">
        <v>72</v>
      </c>
      <c r="E521">
        <v>20</v>
      </c>
      <c r="F521" t="s">
        <v>104</v>
      </c>
      <c r="G521" t="s">
        <v>96</v>
      </c>
      <c r="H521" s="321">
        <v>2568957158.8800001</v>
      </c>
      <c r="I521" t="str">
        <f>Table3[[#This Row],[Company ]]&amp;Table3[[#This Row],[Product]]</f>
        <v>New Hope GroupChicken</v>
      </c>
      <c r="J521" t="str">
        <f>INDEX('Company+Product scope'!D:D,MATCH(Table3[[#This Row],[Company+Product key]],'Company+Product scope'!C:C,0))</f>
        <v>Yes</v>
      </c>
    </row>
    <row r="522" spans="1:10">
      <c r="A522" t="s">
        <v>51</v>
      </c>
      <c r="B522" t="s">
        <v>84</v>
      </c>
      <c r="C522" t="s">
        <v>71</v>
      </c>
      <c r="D522" t="s">
        <v>54</v>
      </c>
      <c r="E522">
        <v>20</v>
      </c>
      <c r="F522" t="s">
        <v>104</v>
      </c>
      <c r="G522" t="s">
        <v>96</v>
      </c>
      <c r="H522" s="321">
        <v>2810030080</v>
      </c>
      <c r="I522" t="str">
        <f>Table3[[#This Row],[Company ]]&amp;Table3[[#This Row],[Product]]</f>
        <v>Industrias BachocoChicken</v>
      </c>
      <c r="J522" t="str">
        <f>INDEX('Company+Product scope'!D:D,MATCH(Table3[[#This Row],[Company+Product key]],'Company+Product scope'!C:C,0))</f>
        <v>Yes</v>
      </c>
    </row>
    <row r="523" spans="1:10">
      <c r="A523" t="s">
        <v>51</v>
      </c>
      <c r="B523" t="s">
        <v>84</v>
      </c>
      <c r="C523" t="s">
        <v>71</v>
      </c>
      <c r="D523" t="s">
        <v>57</v>
      </c>
      <c r="E523">
        <v>20</v>
      </c>
      <c r="F523" t="s">
        <v>104</v>
      </c>
      <c r="G523" t="s">
        <v>96</v>
      </c>
      <c r="H523" s="321">
        <v>549037440</v>
      </c>
      <c r="I523" t="str">
        <f>Table3[[#This Row],[Company ]]&amp;Table3[[#This Row],[Product]]</f>
        <v>Industrias BachocoChicken</v>
      </c>
      <c r="J523" t="str">
        <f>INDEX('Company+Product scope'!D:D,MATCH(Table3[[#This Row],[Company+Product key]],'Company+Product scope'!C:C,0))</f>
        <v>Yes</v>
      </c>
    </row>
    <row r="524" spans="1:10">
      <c r="A524" t="s">
        <v>51</v>
      </c>
      <c r="B524" t="s">
        <v>85</v>
      </c>
      <c r="C524" t="s">
        <v>71</v>
      </c>
      <c r="D524" t="s">
        <v>57</v>
      </c>
      <c r="E524">
        <v>20</v>
      </c>
      <c r="F524" t="s">
        <v>104</v>
      </c>
      <c r="G524" t="s">
        <v>96</v>
      </c>
      <c r="H524" s="321">
        <v>2501170560</v>
      </c>
      <c r="I524" t="str">
        <f>Table3[[#This Row],[Company ]]&amp;Table3[[#This Row],[Product]]</f>
        <v>Perdue FarmsChicken</v>
      </c>
      <c r="J524" t="str">
        <f>INDEX('Company+Product scope'!D:D,MATCH(Table3[[#This Row],[Company+Product key]],'Company+Product scope'!C:C,0))</f>
        <v>Yes</v>
      </c>
    </row>
    <row r="525" spans="1:10">
      <c r="A525" t="s">
        <v>51</v>
      </c>
      <c r="B525" t="s">
        <v>86</v>
      </c>
      <c r="C525" t="s">
        <v>71</v>
      </c>
      <c r="D525" t="s">
        <v>57</v>
      </c>
      <c r="E525">
        <v>20</v>
      </c>
      <c r="F525" t="s">
        <v>104</v>
      </c>
      <c r="G525" t="s">
        <v>96</v>
      </c>
      <c r="H525" s="321">
        <v>2178255206.4000001</v>
      </c>
      <c r="I525" t="str">
        <f>Table3[[#This Row],[Company ]]&amp;Table3[[#This Row],[Product]]</f>
        <v>Continental Grain CompanyChicken</v>
      </c>
      <c r="J525" t="str">
        <f>INDEX('Company+Product scope'!D:D,MATCH(Table3[[#This Row],[Company+Product key]],'Company+Product scope'!C:C,0))</f>
        <v>Yes</v>
      </c>
    </row>
    <row r="526" spans="1:10">
      <c r="A526" t="s">
        <v>51</v>
      </c>
      <c r="B526" t="s">
        <v>87</v>
      </c>
      <c r="C526" t="s">
        <v>71</v>
      </c>
      <c r="D526" t="s">
        <v>72</v>
      </c>
      <c r="E526">
        <v>20</v>
      </c>
      <c r="F526" t="s">
        <v>104</v>
      </c>
      <c r="G526" t="s">
        <v>96</v>
      </c>
      <c r="H526" s="321">
        <v>817550496</v>
      </c>
      <c r="I526" t="str">
        <f>Table3[[#This Row],[Company ]]&amp;Table3[[#This Row],[Product]]</f>
        <v>WH GroupChicken</v>
      </c>
      <c r="J526" t="str">
        <f>INDEX('Company+Product scope'!D:D,MATCH(Table3[[#This Row],[Company+Product key]],'Company+Product scope'!C:C,0))</f>
        <v>Yes</v>
      </c>
    </row>
    <row r="527" spans="1:10">
      <c r="A527" t="s">
        <v>51</v>
      </c>
      <c r="B527" t="s">
        <v>87</v>
      </c>
      <c r="C527" t="s">
        <v>71</v>
      </c>
      <c r="D527" t="s">
        <v>88</v>
      </c>
      <c r="E527">
        <v>20</v>
      </c>
      <c r="F527" t="s">
        <v>104</v>
      </c>
      <c r="G527" t="s">
        <v>96</v>
      </c>
      <c r="H527" s="321">
        <v>383485060</v>
      </c>
      <c r="I527" t="str">
        <f>Table3[[#This Row],[Company ]]&amp;Table3[[#This Row],[Product]]</f>
        <v>WH GroupChicken</v>
      </c>
      <c r="J527" t="str">
        <f>INDEX('Company+Product scope'!D:D,MATCH(Table3[[#This Row],[Company+Product key]],'Company+Product scope'!C:C,0))</f>
        <v>Yes</v>
      </c>
    </row>
    <row r="528" spans="1:10">
      <c r="A528" t="s">
        <v>51</v>
      </c>
      <c r="B528" t="s">
        <v>89</v>
      </c>
      <c r="C528" t="s">
        <v>71</v>
      </c>
      <c r="D528" t="s">
        <v>54</v>
      </c>
      <c r="E528">
        <v>20</v>
      </c>
      <c r="F528" t="s">
        <v>104</v>
      </c>
      <c r="G528" t="s">
        <v>96</v>
      </c>
      <c r="H528" s="321">
        <v>1785064652.8000007</v>
      </c>
      <c r="I528" t="str">
        <f>Table3[[#This Row],[Company ]]&amp;Table3[[#This Row],[Product]]</f>
        <v>Aurora AlimentosChicken</v>
      </c>
      <c r="J528" t="str">
        <f>INDEX('Company+Product scope'!D:D,MATCH(Table3[[#This Row],[Company+Product key]],'Company+Product scope'!C:C,0))</f>
        <v>Yes</v>
      </c>
    </row>
    <row r="529" spans="1:10">
      <c r="A529" t="s">
        <v>51</v>
      </c>
      <c r="B529" t="s">
        <v>87</v>
      </c>
      <c r="C529" t="s">
        <v>90</v>
      </c>
      <c r="D529" t="s">
        <v>57</v>
      </c>
      <c r="E529">
        <v>20</v>
      </c>
      <c r="F529" t="s">
        <v>104</v>
      </c>
      <c r="G529" t="s">
        <v>96</v>
      </c>
      <c r="H529" s="321">
        <v>5333649835.9153957</v>
      </c>
      <c r="I529" t="str">
        <f>Table3[[#This Row],[Company ]]&amp;Table3[[#This Row],[Product]]</f>
        <v>WH GroupPigs</v>
      </c>
      <c r="J529" t="str">
        <f>INDEX('Company+Product scope'!D:D,MATCH(Table3[[#This Row],[Company+Product key]],'Company+Product scope'!C:C,0))</f>
        <v>Yes</v>
      </c>
    </row>
    <row r="530" spans="1:10">
      <c r="A530" t="s">
        <v>51</v>
      </c>
      <c r="B530" t="s">
        <v>87</v>
      </c>
      <c r="C530" t="s">
        <v>90</v>
      </c>
      <c r="D530" t="s">
        <v>72</v>
      </c>
      <c r="E530">
        <v>20</v>
      </c>
      <c r="F530" t="s">
        <v>104</v>
      </c>
      <c r="G530" t="s">
        <v>96</v>
      </c>
      <c r="H530" s="321">
        <v>3048946808.4017029</v>
      </c>
      <c r="I530" t="str">
        <f>Table3[[#This Row],[Company ]]&amp;Table3[[#This Row],[Product]]</f>
        <v>WH GroupPigs</v>
      </c>
      <c r="J530" t="str">
        <f>INDEX('Company+Product scope'!D:D,MATCH(Table3[[#This Row],[Company+Product key]],'Company+Product scope'!C:C,0))</f>
        <v>Yes</v>
      </c>
    </row>
    <row r="531" spans="1:10">
      <c r="A531" t="s">
        <v>51</v>
      </c>
      <c r="B531" t="s">
        <v>87</v>
      </c>
      <c r="C531" t="s">
        <v>90</v>
      </c>
      <c r="D531" t="s">
        <v>88</v>
      </c>
      <c r="E531">
        <v>20</v>
      </c>
      <c r="F531" t="s">
        <v>104</v>
      </c>
      <c r="G531" t="s">
        <v>96</v>
      </c>
      <c r="H531" s="321">
        <v>1367120968.1425452</v>
      </c>
      <c r="I531" t="str">
        <f>Table3[[#This Row],[Company ]]&amp;Table3[[#This Row],[Product]]</f>
        <v>WH GroupPigs</v>
      </c>
      <c r="J531" t="str">
        <f>INDEX('Company+Product scope'!D:D,MATCH(Table3[[#This Row],[Company+Product key]],'Company+Product scope'!C:C,0))</f>
        <v>Yes</v>
      </c>
    </row>
    <row r="532" spans="1:10">
      <c r="A532" t="s">
        <v>51</v>
      </c>
      <c r="B532" t="s">
        <v>52</v>
      </c>
      <c r="C532" t="s">
        <v>90</v>
      </c>
      <c r="D532" t="s">
        <v>57</v>
      </c>
      <c r="E532">
        <v>20</v>
      </c>
      <c r="F532" t="s">
        <v>104</v>
      </c>
      <c r="G532" t="s">
        <v>96</v>
      </c>
      <c r="H532" s="321">
        <v>4816278604.8000002</v>
      </c>
      <c r="I532" t="str">
        <f>Table3[[#This Row],[Company ]]&amp;Table3[[#This Row],[Product]]</f>
        <v>JBSPigs</v>
      </c>
      <c r="J532" t="str">
        <f>INDEX('Company+Product scope'!D:D,MATCH(Table3[[#This Row],[Company+Product key]],'Company+Product scope'!C:C,0))</f>
        <v>Yes</v>
      </c>
    </row>
    <row r="533" spans="1:10">
      <c r="A533" t="s">
        <v>51</v>
      </c>
      <c r="B533" t="s">
        <v>52</v>
      </c>
      <c r="C533" t="s">
        <v>90</v>
      </c>
      <c r="D533" t="s">
        <v>54</v>
      </c>
      <c r="E533">
        <v>20</v>
      </c>
      <c r="F533" t="s">
        <v>104</v>
      </c>
      <c r="G533" t="s">
        <v>96</v>
      </c>
      <c r="H533" s="321">
        <v>1953637516.8000002</v>
      </c>
      <c r="I533" t="str">
        <f>Table3[[#This Row],[Company ]]&amp;Table3[[#This Row],[Product]]</f>
        <v>JBSPigs</v>
      </c>
      <c r="J533" t="str">
        <f>INDEX('Company+Product scope'!D:D,MATCH(Table3[[#This Row],[Company+Product key]],'Company+Product scope'!C:C,0))</f>
        <v>Yes</v>
      </c>
    </row>
    <row r="534" spans="1:10">
      <c r="A534" t="s">
        <v>51</v>
      </c>
      <c r="B534" t="s">
        <v>52</v>
      </c>
      <c r="C534" t="s">
        <v>90</v>
      </c>
      <c r="D534" t="s">
        <v>58</v>
      </c>
      <c r="E534">
        <v>20</v>
      </c>
      <c r="F534" t="s">
        <v>104</v>
      </c>
      <c r="G534" t="s">
        <v>96</v>
      </c>
      <c r="H534" s="321">
        <v>377332634.01599991</v>
      </c>
      <c r="I534" t="str">
        <f>Table3[[#This Row],[Company ]]&amp;Table3[[#This Row],[Product]]</f>
        <v>JBSPigs</v>
      </c>
      <c r="J534" t="str">
        <f>INDEX('Company+Product scope'!D:D,MATCH(Table3[[#This Row],[Company+Product key]],'Company+Product scope'!C:C,0))</f>
        <v>Yes</v>
      </c>
    </row>
    <row r="535" spans="1:10">
      <c r="A535" t="s">
        <v>51</v>
      </c>
      <c r="B535" t="s">
        <v>52</v>
      </c>
      <c r="C535" t="s">
        <v>90</v>
      </c>
      <c r="D535" t="s">
        <v>64</v>
      </c>
      <c r="E535">
        <v>20</v>
      </c>
      <c r="F535" t="s">
        <v>104</v>
      </c>
      <c r="G535" t="s">
        <v>96</v>
      </c>
      <c r="H535" s="321">
        <v>446384435.11199999</v>
      </c>
      <c r="I535" t="str">
        <f>Table3[[#This Row],[Company ]]&amp;Table3[[#This Row],[Product]]</f>
        <v>JBSPigs</v>
      </c>
      <c r="J535" t="str">
        <f>INDEX('Company+Product scope'!D:D,MATCH(Table3[[#This Row],[Company+Product key]],'Company+Product scope'!C:C,0))</f>
        <v>Yes</v>
      </c>
    </row>
    <row r="536" spans="1:10">
      <c r="A536" t="s">
        <v>51</v>
      </c>
      <c r="B536" t="s">
        <v>61</v>
      </c>
      <c r="C536" t="s">
        <v>90</v>
      </c>
      <c r="D536" t="s">
        <v>57</v>
      </c>
      <c r="E536">
        <v>20</v>
      </c>
      <c r="F536" t="s">
        <v>104</v>
      </c>
      <c r="G536" t="s">
        <v>96</v>
      </c>
      <c r="H536" s="321">
        <v>3690846432</v>
      </c>
      <c r="I536" t="str">
        <f>Table3[[#This Row],[Company ]]&amp;Table3[[#This Row],[Product]]</f>
        <v>TysonPigs</v>
      </c>
      <c r="J536" t="str">
        <f>INDEX('Company+Product scope'!D:D,MATCH(Table3[[#This Row],[Company+Product key]],'Company+Product scope'!C:C,0))</f>
        <v>Yes</v>
      </c>
    </row>
    <row r="537" spans="1:10">
      <c r="A537" t="s">
        <v>51</v>
      </c>
      <c r="B537" t="s">
        <v>70</v>
      </c>
      <c r="C537" t="s">
        <v>90</v>
      </c>
      <c r="D537" t="s">
        <v>64</v>
      </c>
      <c r="E537">
        <v>20</v>
      </c>
      <c r="F537" t="s">
        <v>104</v>
      </c>
      <c r="G537" t="s">
        <v>96</v>
      </c>
      <c r="H537" s="321">
        <v>3900279600</v>
      </c>
      <c r="I537" t="str">
        <f>Table3[[#This Row],[Company ]]&amp;Table3[[#This Row],[Product]]</f>
        <v>Tönnies GroupPigs</v>
      </c>
      <c r="J537" t="str">
        <f>INDEX('Company+Product scope'!D:D,MATCH(Table3[[#This Row],[Company+Product key]],'Company+Product scope'!C:C,0))</f>
        <v>Yes</v>
      </c>
    </row>
    <row r="538" spans="1:10">
      <c r="A538" t="s">
        <v>51</v>
      </c>
      <c r="B538" t="s">
        <v>67</v>
      </c>
      <c r="C538" t="s">
        <v>90</v>
      </c>
      <c r="D538" t="s">
        <v>64</v>
      </c>
      <c r="E538">
        <v>20</v>
      </c>
      <c r="F538" t="s">
        <v>104</v>
      </c>
      <c r="G538" t="s">
        <v>96</v>
      </c>
      <c r="H538" s="321">
        <v>3202403601.5999999</v>
      </c>
      <c r="I538" t="str">
        <f>Table3[[#This Row],[Company ]]&amp;Table3[[#This Row],[Product]]</f>
        <v>Danish CrownPigs</v>
      </c>
      <c r="J538" t="str">
        <f>INDEX('Company+Product scope'!D:D,MATCH(Table3[[#This Row],[Company+Product key]],'Company+Product scope'!C:C,0))</f>
        <v>Yes</v>
      </c>
    </row>
    <row r="539" spans="1:10">
      <c r="A539" t="s">
        <v>51</v>
      </c>
      <c r="B539" t="s">
        <v>67</v>
      </c>
      <c r="C539" t="s">
        <v>90</v>
      </c>
      <c r="D539" t="s">
        <v>88</v>
      </c>
      <c r="E539">
        <v>20</v>
      </c>
      <c r="F539" t="s">
        <v>104</v>
      </c>
      <c r="G539" t="s">
        <v>96</v>
      </c>
      <c r="H539" s="321">
        <v>277364839.20000005</v>
      </c>
      <c r="I539" t="str">
        <f>Table3[[#This Row],[Company ]]&amp;Table3[[#This Row],[Product]]</f>
        <v>Danish CrownPigs</v>
      </c>
      <c r="J539" t="str">
        <f>INDEX('Company+Product scope'!D:D,MATCH(Table3[[#This Row],[Company+Product key]],'Company+Product scope'!C:C,0))</f>
        <v>Yes</v>
      </c>
    </row>
    <row r="540" spans="1:10">
      <c r="A540" t="s">
        <v>51</v>
      </c>
      <c r="B540" t="s">
        <v>66</v>
      </c>
      <c r="C540" t="s">
        <v>90</v>
      </c>
      <c r="D540" t="s">
        <v>64</v>
      </c>
      <c r="E540">
        <v>20</v>
      </c>
      <c r="F540" t="s">
        <v>104</v>
      </c>
      <c r="G540" t="s">
        <v>96</v>
      </c>
      <c r="H540" s="321">
        <v>2638468115.6399999</v>
      </c>
      <c r="I540" t="str">
        <f>Table3[[#This Row],[Company ]]&amp;Table3[[#This Row],[Product]]</f>
        <v>Vion Food GroupPigs</v>
      </c>
      <c r="J540" t="str">
        <f>INDEX('Company+Product scope'!D:D,MATCH(Table3[[#This Row],[Company+Product key]],'Company+Product scope'!C:C,0))</f>
        <v>Yes</v>
      </c>
    </row>
    <row r="541" spans="1:10">
      <c r="A541" t="s">
        <v>51</v>
      </c>
      <c r="B541" t="s">
        <v>91</v>
      </c>
      <c r="C541" t="s">
        <v>90</v>
      </c>
      <c r="D541" t="s">
        <v>72</v>
      </c>
      <c r="E541">
        <v>20</v>
      </c>
      <c r="F541" t="s">
        <v>104</v>
      </c>
      <c r="G541" t="s">
        <v>96</v>
      </c>
      <c r="H541" s="321">
        <v>3067933050</v>
      </c>
      <c r="I541" t="str">
        <f>Table3[[#This Row],[Company ]]&amp;Table3[[#This Row],[Product]]</f>
        <v>Muyuan FoodstuffPigs</v>
      </c>
      <c r="J541" t="str">
        <f>INDEX('Company+Product scope'!D:D,MATCH(Table3[[#This Row],[Company+Product key]],'Company+Product scope'!C:C,0))</f>
        <v>Yes</v>
      </c>
    </row>
    <row r="542" spans="1:10">
      <c r="A542" t="s">
        <v>51</v>
      </c>
      <c r="B542" t="s">
        <v>73</v>
      </c>
      <c r="C542" t="s">
        <v>90</v>
      </c>
      <c r="D542" t="s">
        <v>54</v>
      </c>
      <c r="E542">
        <v>20</v>
      </c>
      <c r="F542" t="s">
        <v>104</v>
      </c>
      <c r="G542" t="s">
        <v>96</v>
      </c>
      <c r="H542" s="321">
        <v>2136727195.1999998</v>
      </c>
      <c r="I542" t="str">
        <f>Table3[[#This Row],[Company ]]&amp;Table3[[#This Row],[Product]]</f>
        <v>BRFPigs</v>
      </c>
      <c r="J542" t="str">
        <f>INDEX('Company+Product scope'!D:D,MATCH(Table3[[#This Row],[Company+Product key]],'Company+Product scope'!C:C,0))</f>
        <v>Yes</v>
      </c>
    </row>
    <row r="543" spans="1:10">
      <c r="A543" t="s">
        <v>51</v>
      </c>
      <c r="B543" t="s">
        <v>92</v>
      </c>
      <c r="C543" t="s">
        <v>90</v>
      </c>
      <c r="D543" t="s">
        <v>64</v>
      </c>
      <c r="E543">
        <v>20</v>
      </c>
      <c r="F543" t="s">
        <v>104</v>
      </c>
      <c r="G543" t="s">
        <v>96</v>
      </c>
      <c r="H543" s="321">
        <v>1864800000</v>
      </c>
      <c r="I543" t="str">
        <f>Table3[[#This Row],[Company ]]&amp;Table3[[#This Row],[Product]]</f>
        <v>Grupo VallPigs</v>
      </c>
      <c r="J543" t="str">
        <f>INDEX('Company+Product scope'!D:D,MATCH(Table3[[#This Row],[Company+Product key]],'Company+Product scope'!C:C,0))</f>
        <v>Yes</v>
      </c>
    </row>
    <row r="544" spans="1:10">
      <c r="A544" t="s">
        <v>51</v>
      </c>
      <c r="B544" t="s">
        <v>93</v>
      </c>
      <c r="C544" t="s">
        <v>90</v>
      </c>
      <c r="D544" t="s">
        <v>72</v>
      </c>
      <c r="E544">
        <v>20</v>
      </c>
      <c r="F544" t="s">
        <v>104</v>
      </c>
      <c r="G544" t="s">
        <v>96</v>
      </c>
      <c r="H544" s="321">
        <v>1955055375</v>
      </c>
      <c r="I544" t="str">
        <f>Table3[[#This Row],[Company ]]&amp;Table3[[#This Row],[Product]]</f>
        <v>Zhengbang GroupPigs</v>
      </c>
      <c r="J544" t="str">
        <f>INDEX('Company+Product scope'!D:D,MATCH(Table3[[#This Row],[Company+Product key]],'Company+Product scope'!C:C,0))</f>
        <v>Yes</v>
      </c>
    </row>
    <row r="545" spans="1:10">
      <c r="A545" t="s">
        <v>51</v>
      </c>
      <c r="B545" t="s">
        <v>63</v>
      </c>
      <c r="C545" t="s">
        <v>90</v>
      </c>
      <c r="D545" t="s">
        <v>64</v>
      </c>
      <c r="E545">
        <v>20</v>
      </c>
      <c r="F545" t="s">
        <v>104</v>
      </c>
      <c r="G545" t="s">
        <v>96</v>
      </c>
      <c r="H545" s="321">
        <v>1837661538.4615388</v>
      </c>
      <c r="I545" t="str">
        <f>Table3[[#This Row],[Company ]]&amp;Table3[[#This Row],[Product]]</f>
        <v>BigardPigs</v>
      </c>
      <c r="J545" t="str">
        <f>INDEX('Company+Product scope'!D:D,MATCH(Table3[[#This Row],[Company+Product key]],'Company+Product scope'!C:C,0))</f>
        <v>Yes</v>
      </c>
    </row>
    <row r="546" spans="1:10">
      <c r="A546" t="s">
        <v>51</v>
      </c>
      <c r="B546" t="s">
        <v>89</v>
      </c>
      <c r="C546" t="s">
        <v>90</v>
      </c>
      <c r="D546" t="s">
        <v>54</v>
      </c>
      <c r="E546">
        <v>20</v>
      </c>
      <c r="F546" t="s">
        <v>104</v>
      </c>
      <c r="G546" t="s">
        <v>96</v>
      </c>
      <c r="H546" s="321">
        <v>1618136250</v>
      </c>
      <c r="I546" t="str">
        <f>Table3[[#This Row],[Company ]]&amp;Table3[[#This Row],[Product]]</f>
        <v>Aurora AlimentosPigs</v>
      </c>
      <c r="J546" t="str">
        <f>INDEX('Company+Product scope'!D:D,MATCH(Table3[[#This Row],[Company+Product key]],'Company+Product scope'!C:C,0))</f>
        <v>Yes</v>
      </c>
    </row>
    <row r="547" spans="1:10">
      <c r="A547" t="s">
        <v>51</v>
      </c>
      <c r="B547" t="s">
        <v>77</v>
      </c>
      <c r="C547" t="s">
        <v>90</v>
      </c>
      <c r="D547" t="s">
        <v>57</v>
      </c>
      <c r="E547">
        <v>20</v>
      </c>
      <c r="F547" t="s">
        <v>104</v>
      </c>
      <c r="G547" t="s">
        <v>96</v>
      </c>
      <c r="H547" s="321">
        <v>681720000</v>
      </c>
      <c r="I547" t="str">
        <f>Table3[[#This Row],[Company ]]&amp;Table3[[#This Row],[Product]]</f>
        <v>Charoen PokphandPigs</v>
      </c>
      <c r="J547" t="str">
        <f>INDEX('Company+Product scope'!D:D,MATCH(Table3[[#This Row],[Company+Product key]],'Company+Product scope'!C:C,0))</f>
        <v>Yes</v>
      </c>
    </row>
    <row r="548" spans="1:10">
      <c r="A548" t="s">
        <v>51</v>
      </c>
      <c r="B548" t="s">
        <v>77</v>
      </c>
      <c r="C548" t="s">
        <v>90</v>
      </c>
      <c r="D548" t="s">
        <v>78</v>
      </c>
      <c r="E548">
        <v>20</v>
      </c>
      <c r="F548" t="s">
        <v>104</v>
      </c>
      <c r="G548" t="s">
        <v>96</v>
      </c>
      <c r="H548" s="321">
        <v>622282500</v>
      </c>
      <c r="I548" t="str">
        <f>Table3[[#This Row],[Company ]]&amp;Table3[[#This Row],[Product]]</f>
        <v>Charoen PokphandPigs</v>
      </c>
      <c r="J548" t="str">
        <f>INDEX('Company+Product scope'!D:D,MATCH(Table3[[#This Row],[Company+Product key]],'Company+Product scope'!C:C,0))</f>
        <v>Yes</v>
      </c>
    </row>
    <row r="549" spans="1:10">
      <c r="A549" t="s">
        <v>51</v>
      </c>
      <c r="B549" t="s">
        <v>77</v>
      </c>
      <c r="C549" t="s">
        <v>90</v>
      </c>
      <c r="D549" t="s">
        <v>72</v>
      </c>
      <c r="E549">
        <v>20</v>
      </c>
      <c r="F549" t="s">
        <v>104</v>
      </c>
      <c r="G549" t="s">
        <v>96</v>
      </c>
      <c r="H549" s="321">
        <v>261445275</v>
      </c>
      <c r="I549" t="str">
        <f>Table3[[#This Row],[Company ]]&amp;Table3[[#This Row],[Product]]</f>
        <v>Charoen PokphandPigs</v>
      </c>
      <c r="J549" t="str">
        <f>INDEX('Company+Product scope'!D:D,MATCH(Table3[[#This Row],[Company+Product key]],'Company+Product scope'!C:C,0))</f>
        <v>Yes</v>
      </c>
    </row>
    <row r="550" spans="1:10">
      <c r="A550" t="s">
        <v>51</v>
      </c>
      <c r="B550" t="s">
        <v>69</v>
      </c>
      <c r="C550" t="s">
        <v>90</v>
      </c>
      <c r="D550" t="s">
        <v>64</v>
      </c>
      <c r="E550">
        <v>20</v>
      </c>
      <c r="F550" t="s">
        <v>104</v>
      </c>
      <c r="G550" t="s">
        <v>96</v>
      </c>
      <c r="H550" s="321">
        <v>1446984000</v>
      </c>
      <c r="I550" t="str">
        <f>Table3[[#This Row],[Company ]]&amp;Table3[[#This Row],[Product]]</f>
        <v>WestfleischPigs</v>
      </c>
      <c r="J550" t="str">
        <f>INDEX('Company+Product scope'!D:D,MATCH(Table3[[#This Row],[Company+Product key]],'Company+Product scope'!C:C,0))</f>
        <v>Yes</v>
      </c>
    </row>
    <row r="551" spans="1:10">
      <c r="A551" t="s">
        <v>51</v>
      </c>
      <c r="B551" t="s">
        <v>94</v>
      </c>
      <c r="C551" t="s">
        <v>90</v>
      </c>
      <c r="D551" t="s">
        <v>64</v>
      </c>
      <c r="E551">
        <v>20</v>
      </c>
      <c r="F551" t="s">
        <v>104</v>
      </c>
      <c r="G551" t="s">
        <v>96</v>
      </c>
      <c r="H551" s="321">
        <v>1403136000</v>
      </c>
      <c r="I551" t="str">
        <f>Table3[[#This Row],[Company ]]&amp;Table3[[#This Row],[Product]]</f>
        <v>Grupo JorgePigs</v>
      </c>
      <c r="J551" t="str">
        <f>INDEX('Company+Product scope'!D:D,MATCH(Table3[[#This Row],[Company+Product key]],'Company+Product scope'!C:C,0))</f>
        <v>Yes</v>
      </c>
    </row>
    <row r="552" spans="1:10">
      <c r="A552" t="s">
        <v>51</v>
      </c>
      <c r="B552" t="s">
        <v>83</v>
      </c>
      <c r="C552" t="s">
        <v>90</v>
      </c>
      <c r="D552" t="s">
        <v>72</v>
      </c>
      <c r="E552">
        <v>20</v>
      </c>
      <c r="F552" t="s">
        <v>104</v>
      </c>
      <c r="G552" t="s">
        <v>96</v>
      </c>
      <c r="H552" s="321">
        <v>916215300</v>
      </c>
      <c r="I552" t="str">
        <f>Table3[[#This Row],[Company ]]&amp;Table3[[#This Row],[Product]]</f>
        <v>New Hope GroupPigs</v>
      </c>
      <c r="J552" t="str">
        <f>INDEX('Company+Product scope'!D:D,MATCH(Table3[[#This Row],[Company+Product key]],'Company+Product scope'!C:C,0))</f>
        <v>Yes</v>
      </c>
    </row>
    <row r="553" spans="1:10">
      <c r="A553" t="s">
        <v>51</v>
      </c>
      <c r="B553" t="s">
        <v>74</v>
      </c>
      <c r="C553" t="s">
        <v>90</v>
      </c>
      <c r="D553" t="s">
        <v>72</v>
      </c>
      <c r="E553">
        <v>20</v>
      </c>
      <c r="F553" t="s">
        <v>104</v>
      </c>
      <c r="G553" t="s">
        <v>96</v>
      </c>
      <c r="H553" s="321">
        <v>888451200</v>
      </c>
      <c r="I553" t="str">
        <f>Table3[[#This Row],[Company ]]&amp;Table3[[#This Row],[Product]]</f>
        <v>Wen's Food GroupPigs</v>
      </c>
      <c r="J553" t="str">
        <f>INDEX('Company+Product scope'!D:D,MATCH(Table3[[#This Row],[Company+Product key]],'Company+Product scope'!C:C,0))</f>
        <v>Yes</v>
      </c>
    </row>
    <row r="554" spans="1:10">
      <c r="A554" t="s">
        <v>51</v>
      </c>
      <c r="B554" t="s">
        <v>65</v>
      </c>
      <c r="C554" t="s">
        <v>90</v>
      </c>
      <c r="D554" t="s">
        <v>64</v>
      </c>
      <c r="E554">
        <v>20</v>
      </c>
      <c r="F554" t="s">
        <v>104</v>
      </c>
      <c r="G554" t="s">
        <v>96</v>
      </c>
      <c r="H554" s="321">
        <v>155076923.07692307</v>
      </c>
      <c r="I554" t="str">
        <f>Table3[[#This Row],[Company ]]&amp;Table3[[#This Row],[Product]]</f>
        <v>Gruppo CremoniniPigs</v>
      </c>
      <c r="J554" t="str">
        <f>INDEX('Company+Product scope'!D:D,MATCH(Table3[[#This Row],[Company+Product key]],'Company+Product scope'!C:C,0))</f>
        <v>Yes</v>
      </c>
    </row>
    <row r="555" spans="1:10">
      <c r="A555" t="s">
        <v>51</v>
      </c>
      <c r="B555" t="s">
        <v>52</v>
      </c>
      <c r="C555" t="s">
        <v>53</v>
      </c>
      <c r="D555" t="s">
        <v>54</v>
      </c>
      <c r="E555">
        <v>20</v>
      </c>
      <c r="F555" t="s">
        <v>105</v>
      </c>
      <c r="G555" t="s">
        <v>96</v>
      </c>
      <c r="H555" s="321">
        <v>10145568161.736582</v>
      </c>
      <c r="I555" t="str">
        <f>Table3[[#This Row],[Company ]]&amp;Table3[[#This Row],[Product]]</f>
        <v>JBSCattle</v>
      </c>
      <c r="J555" t="str">
        <f>INDEX('Company+Product scope'!D:D,MATCH(Table3[[#This Row],[Company+Product key]],'Company+Product scope'!C:C,0))</f>
        <v>Yes</v>
      </c>
    </row>
    <row r="556" spans="1:10">
      <c r="A556" t="s">
        <v>51</v>
      </c>
      <c r="B556" t="s">
        <v>52</v>
      </c>
      <c r="C556" t="s">
        <v>53</v>
      </c>
      <c r="D556" t="s">
        <v>57</v>
      </c>
      <c r="E556">
        <v>20</v>
      </c>
      <c r="F556" t="s">
        <v>105</v>
      </c>
      <c r="G556" t="s">
        <v>96</v>
      </c>
      <c r="H556" s="321">
        <v>10970203908.943369</v>
      </c>
      <c r="I556" t="str">
        <f>Table3[[#This Row],[Company ]]&amp;Table3[[#This Row],[Product]]</f>
        <v>JBSCattle</v>
      </c>
      <c r="J556" t="str">
        <f>INDEX('Company+Product scope'!D:D,MATCH(Table3[[#This Row],[Company+Product key]],'Company+Product scope'!C:C,0))</f>
        <v>Yes</v>
      </c>
    </row>
    <row r="557" spans="1:10">
      <c r="A557" t="s">
        <v>51</v>
      </c>
      <c r="B557" t="s">
        <v>52</v>
      </c>
      <c r="C557" t="s">
        <v>53</v>
      </c>
      <c r="D557" t="s">
        <v>58</v>
      </c>
      <c r="E557">
        <v>20</v>
      </c>
      <c r="F557" t="s">
        <v>105</v>
      </c>
      <c r="G557" t="s">
        <v>96</v>
      </c>
      <c r="H557" s="321">
        <v>2030334032.1628003</v>
      </c>
      <c r="I557" t="str">
        <f>Table3[[#This Row],[Company ]]&amp;Table3[[#This Row],[Product]]</f>
        <v>JBSCattle</v>
      </c>
      <c r="J557" t="str">
        <f>INDEX('Company+Product scope'!D:D,MATCH(Table3[[#This Row],[Company+Product key]],'Company+Product scope'!C:C,0))</f>
        <v>Yes</v>
      </c>
    </row>
    <row r="558" spans="1:10">
      <c r="A558" t="s">
        <v>51</v>
      </c>
      <c r="B558" t="s">
        <v>59</v>
      </c>
      <c r="C558" t="s">
        <v>53</v>
      </c>
      <c r="D558" t="s">
        <v>54</v>
      </c>
      <c r="E558">
        <v>20</v>
      </c>
      <c r="F558" t="s">
        <v>105</v>
      </c>
      <c r="G558" t="s">
        <v>96</v>
      </c>
      <c r="H558" s="321">
        <v>4178748240.5124445</v>
      </c>
      <c r="I558" t="str">
        <f>Table3[[#This Row],[Company ]]&amp;Table3[[#This Row],[Product]]</f>
        <v>MarfrigCattle</v>
      </c>
      <c r="J558" t="str">
        <f>INDEX('Company+Product scope'!D:D,MATCH(Table3[[#This Row],[Company+Product key]],'Company+Product scope'!C:C,0))</f>
        <v>Yes</v>
      </c>
    </row>
    <row r="559" spans="1:10">
      <c r="A559" t="s">
        <v>51</v>
      </c>
      <c r="B559" t="s">
        <v>59</v>
      </c>
      <c r="C559" t="s">
        <v>53</v>
      </c>
      <c r="D559" t="s">
        <v>57</v>
      </c>
      <c r="E559">
        <v>20</v>
      </c>
      <c r="F559" t="s">
        <v>105</v>
      </c>
      <c r="G559" t="s">
        <v>96</v>
      </c>
      <c r="H559" s="321">
        <v>3604175795.1795402</v>
      </c>
      <c r="I559" t="str">
        <f>Table3[[#This Row],[Company ]]&amp;Table3[[#This Row],[Product]]</f>
        <v>MarfrigCattle</v>
      </c>
      <c r="J559" t="str">
        <f>INDEX('Company+Product scope'!D:D,MATCH(Table3[[#This Row],[Company+Product key]],'Company+Product scope'!C:C,0))</f>
        <v>Yes</v>
      </c>
    </row>
    <row r="560" spans="1:10">
      <c r="A560" t="s">
        <v>51</v>
      </c>
      <c r="B560" t="s">
        <v>60</v>
      </c>
      <c r="C560" t="s">
        <v>53</v>
      </c>
      <c r="D560" t="s">
        <v>57</v>
      </c>
      <c r="E560">
        <v>20</v>
      </c>
      <c r="F560" t="s">
        <v>105</v>
      </c>
      <c r="G560" t="s">
        <v>96</v>
      </c>
      <c r="H560" s="321">
        <v>8571828027.7777767</v>
      </c>
      <c r="I560" t="str">
        <f>Table3[[#This Row],[Company ]]&amp;Table3[[#This Row],[Product]]</f>
        <v>CargillCattle</v>
      </c>
      <c r="J560" t="str">
        <f>INDEX('Company+Product scope'!D:D,MATCH(Table3[[#This Row],[Company+Product key]],'Company+Product scope'!C:C,0))</f>
        <v>Yes</v>
      </c>
    </row>
    <row r="561" spans="1:10">
      <c r="A561" t="s">
        <v>51</v>
      </c>
      <c r="B561" t="s">
        <v>60</v>
      </c>
      <c r="C561" t="s">
        <v>53</v>
      </c>
      <c r="D561" t="s">
        <v>58</v>
      </c>
      <c r="E561">
        <v>20</v>
      </c>
      <c r="F561" t="s">
        <v>105</v>
      </c>
      <c r="G561" t="s">
        <v>96</v>
      </c>
      <c r="H561" s="321">
        <v>577297500</v>
      </c>
      <c r="I561" t="str">
        <f>Table3[[#This Row],[Company ]]&amp;Table3[[#This Row],[Product]]</f>
        <v>CargillCattle</v>
      </c>
      <c r="J561" t="str">
        <f>INDEX('Company+Product scope'!D:D,MATCH(Table3[[#This Row],[Company+Product key]],'Company+Product scope'!C:C,0))</f>
        <v>Yes</v>
      </c>
    </row>
    <row r="562" spans="1:10">
      <c r="A562" t="s">
        <v>51</v>
      </c>
      <c r="B562" t="s">
        <v>61</v>
      </c>
      <c r="C562" t="s">
        <v>53</v>
      </c>
      <c r="D562" t="s">
        <v>57</v>
      </c>
      <c r="E562">
        <v>20</v>
      </c>
      <c r="F562" t="s">
        <v>105</v>
      </c>
      <c r="G562" t="s">
        <v>96</v>
      </c>
      <c r="H562" s="321">
        <v>7240238277.4789677</v>
      </c>
      <c r="I562" t="str">
        <f>Table3[[#This Row],[Company ]]&amp;Table3[[#This Row],[Product]]</f>
        <v>TysonCattle</v>
      </c>
      <c r="J562" t="str">
        <f>INDEX('Company+Product scope'!D:D,MATCH(Table3[[#This Row],[Company+Product key]],'Company+Product scope'!C:C,0))</f>
        <v>Yes</v>
      </c>
    </row>
    <row r="563" spans="1:10">
      <c r="A563" t="s">
        <v>51</v>
      </c>
      <c r="B563" t="s">
        <v>61</v>
      </c>
      <c r="C563" t="s">
        <v>53</v>
      </c>
      <c r="D563" t="s">
        <v>58</v>
      </c>
      <c r="E563">
        <v>20</v>
      </c>
      <c r="F563" t="s">
        <v>105</v>
      </c>
      <c r="G563" t="s">
        <v>96</v>
      </c>
      <c r="H563" s="321">
        <v>350084200.14285707</v>
      </c>
      <c r="I563" t="str">
        <f>Table3[[#This Row],[Company ]]&amp;Table3[[#This Row],[Product]]</f>
        <v>TysonCattle</v>
      </c>
      <c r="J563" t="str">
        <f>INDEX('Company+Product scope'!D:D,MATCH(Table3[[#This Row],[Company+Product key]],'Company+Product scope'!C:C,0))</f>
        <v>Yes</v>
      </c>
    </row>
    <row r="564" spans="1:10">
      <c r="A564" t="s">
        <v>51</v>
      </c>
      <c r="B564" t="s">
        <v>62</v>
      </c>
      <c r="C564" t="s">
        <v>53</v>
      </c>
      <c r="D564" t="s">
        <v>54</v>
      </c>
      <c r="E564">
        <v>20</v>
      </c>
      <c r="F564" t="s">
        <v>105</v>
      </c>
      <c r="G564" t="s">
        <v>96</v>
      </c>
      <c r="H564" s="321">
        <v>4263216973.166666</v>
      </c>
      <c r="I564" t="str">
        <f>Table3[[#This Row],[Company ]]&amp;Table3[[#This Row],[Product]]</f>
        <v>MinervaCattle</v>
      </c>
      <c r="J564" t="str">
        <f>INDEX('Company+Product scope'!D:D,MATCH(Table3[[#This Row],[Company+Product key]],'Company+Product scope'!C:C,0))</f>
        <v>Yes</v>
      </c>
    </row>
    <row r="565" spans="1:10">
      <c r="A565" t="s">
        <v>51</v>
      </c>
      <c r="B565" t="s">
        <v>63</v>
      </c>
      <c r="C565" t="s">
        <v>53</v>
      </c>
      <c r="D565" t="s">
        <v>64</v>
      </c>
      <c r="E565">
        <v>20</v>
      </c>
      <c r="F565" t="s">
        <v>105</v>
      </c>
      <c r="G565" t="s">
        <v>96</v>
      </c>
      <c r="H565" s="321">
        <v>3318758400.000001</v>
      </c>
      <c r="I565" t="str">
        <f>Table3[[#This Row],[Company ]]&amp;Table3[[#This Row],[Product]]</f>
        <v>BigardCattle</v>
      </c>
      <c r="J565" t="str">
        <f>INDEX('Company+Product scope'!D:D,MATCH(Table3[[#This Row],[Company+Product key]],'Company+Product scope'!C:C,0))</f>
        <v>Yes</v>
      </c>
    </row>
    <row r="566" spans="1:10">
      <c r="A566" t="s">
        <v>51</v>
      </c>
      <c r="B566" t="s">
        <v>65</v>
      </c>
      <c r="C566" t="s">
        <v>53</v>
      </c>
      <c r="D566" t="s">
        <v>64</v>
      </c>
      <c r="E566">
        <v>20</v>
      </c>
      <c r="F566" t="s">
        <v>105</v>
      </c>
      <c r="G566" t="s">
        <v>96</v>
      </c>
      <c r="H566" s="321">
        <v>3203603960</v>
      </c>
      <c r="I566" t="str">
        <f>Table3[[#This Row],[Company ]]&amp;Table3[[#This Row],[Product]]</f>
        <v>Gruppo CremoniniCattle</v>
      </c>
      <c r="J566" t="str">
        <f>INDEX('Company+Product scope'!D:D,MATCH(Table3[[#This Row],[Company+Product key]],'Company+Product scope'!C:C,0))</f>
        <v>Yes</v>
      </c>
    </row>
    <row r="567" spans="1:10">
      <c r="A567" t="s">
        <v>51</v>
      </c>
      <c r="B567" t="s">
        <v>66</v>
      </c>
      <c r="C567" t="s">
        <v>53</v>
      </c>
      <c r="D567" t="s">
        <v>64</v>
      </c>
      <c r="E567">
        <v>20</v>
      </c>
      <c r="F567" t="s">
        <v>105</v>
      </c>
      <c r="G567" t="s">
        <v>96</v>
      </c>
      <c r="H567" s="321">
        <v>1315899439.1602499</v>
      </c>
      <c r="I567" t="str">
        <f>Table3[[#This Row],[Company ]]&amp;Table3[[#This Row],[Product]]</f>
        <v>Vion Food GroupCattle</v>
      </c>
      <c r="J567" t="str">
        <f>INDEX('Company+Product scope'!D:D,MATCH(Table3[[#This Row],[Company+Product key]],'Company+Product scope'!C:C,0))</f>
        <v>Yes</v>
      </c>
    </row>
    <row r="568" spans="1:10">
      <c r="A568" t="s">
        <v>51</v>
      </c>
      <c r="B568" t="s">
        <v>67</v>
      </c>
      <c r="C568" t="s">
        <v>53</v>
      </c>
      <c r="D568" t="s">
        <v>64</v>
      </c>
      <c r="E568">
        <v>20</v>
      </c>
      <c r="F568" t="s">
        <v>105</v>
      </c>
      <c r="G568" t="s">
        <v>96</v>
      </c>
      <c r="H568" s="321">
        <v>1309525384.5</v>
      </c>
      <c r="I568" t="str">
        <f>Table3[[#This Row],[Company ]]&amp;Table3[[#This Row],[Product]]</f>
        <v>Danish CrownCattle</v>
      </c>
      <c r="J568" t="str">
        <f>INDEX('Company+Product scope'!D:D,MATCH(Table3[[#This Row],[Company+Product key]],'Company+Product scope'!C:C,0))</f>
        <v>Yes</v>
      </c>
    </row>
    <row r="569" spans="1:10">
      <c r="A569" t="s">
        <v>51</v>
      </c>
      <c r="B569" t="s">
        <v>68</v>
      </c>
      <c r="C569" t="s">
        <v>53</v>
      </c>
      <c r="D569" t="s">
        <v>58</v>
      </c>
      <c r="E569">
        <v>20</v>
      </c>
      <c r="F569" t="s">
        <v>105</v>
      </c>
      <c r="G569" t="s">
        <v>96</v>
      </c>
      <c r="H569" s="321">
        <v>577297500</v>
      </c>
      <c r="I569" t="str">
        <f>Table3[[#This Row],[Company ]]&amp;Table3[[#This Row],[Product]]</f>
        <v>Teys Cattle</v>
      </c>
      <c r="J569" t="str">
        <f>INDEX('Company+Product scope'!D:D,MATCH(Table3[[#This Row],[Company+Product key]],'Company+Product scope'!C:C,0))</f>
        <v>Yes</v>
      </c>
    </row>
    <row r="570" spans="1:10">
      <c r="A570" t="s">
        <v>51</v>
      </c>
      <c r="B570" t="s">
        <v>69</v>
      </c>
      <c r="C570" t="s">
        <v>53</v>
      </c>
      <c r="D570" t="s">
        <v>64</v>
      </c>
      <c r="E570">
        <v>20</v>
      </c>
      <c r="F570" t="s">
        <v>105</v>
      </c>
      <c r="G570" t="s">
        <v>96</v>
      </c>
      <c r="H570" s="321">
        <v>654418984.80000007</v>
      </c>
      <c r="I570" t="str">
        <f>Table3[[#This Row],[Company ]]&amp;Table3[[#This Row],[Product]]</f>
        <v>WestfleischCattle</v>
      </c>
      <c r="J570" t="str">
        <f>INDEX('Company+Product scope'!D:D,MATCH(Table3[[#This Row],[Company+Product key]],'Company+Product scope'!C:C,0))</f>
        <v>Yes</v>
      </c>
    </row>
    <row r="571" spans="1:10">
      <c r="A571" t="s">
        <v>51</v>
      </c>
      <c r="B571" t="s">
        <v>70</v>
      </c>
      <c r="C571" t="s">
        <v>53</v>
      </c>
      <c r="D571" t="s">
        <v>64</v>
      </c>
      <c r="E571">
        <v>20</v>
      </c>
      <c r="F571" t="s">
        <v>105</v>
      </c>
      <c r="G571" t="s">
        <v>96</v>
      </c>
      <c r="H571" s="321">
        <v>625547559</v>
      </c>
      <c r="I571" t="str">
        <f>Table3[[#This Row],[Company ]]&amp;Table3[[#This Row],[Product]]</f>
        <v>Tönnies GroupCattle</v>
      </c>
      <c r="J571" t="str">
        <f>INDEX('Company+Product scope'!D:D,MATCH(Table3[[#This Row],[Company+Product key]],'Company+Product scope'!C:C,0))</f>
        <v>Yes</v>
      </c>
    </row>
    <row r="572" spans="1:10">
      <c r="A572" t="s">
        <v>51</v>
      </c>
      <c r="B572" t="s">
        <v>52</v>
      </c>
      <c r="C572" t="s">
        <v>71</v>
      </c>
      <c r="D572" t="s">
        <v>57</v>
      </c>
      <c r="E572">
        <v>20</v>
      </c>
      <c r="F572" t="s">
        <v>105</v>
      </c>
      <c r="G572" t="s">
        <v>96</v>
      </c>
      <c r="H572" s="321">
        <v>1178181413.3996308</v>
      </c>
      <c r="I572" t="str">
        <f>Table3[[#This Row],[Company ]]&amp;Table3[[#This Row],[Product]]</f>
        <v>JBSChicken</v>
      </c>
      <c r="J572" t="str">
        <f>INDEX('Company+Product scope'!D:D,MATCH(Table3[[#This Row],[Company+Product key]],'Company+Product scope'!C:C,0))</f>
        <v>Yes</v>
      </c>
    </row>
    <row r="573" spans="1:10">
      <c r="A573" t="s">
        <v>51</v>
      </c>
      <c r="B573" t="s">
        <v>52</v>
      </c>
      <c r="C573" t="s">
        <v>71</v>
      </c>
      <c r="D573" t="s">
        <v>54</v>
      </c>
      <c r="E573">
        <v>20</v>
      </c>
      <c r="F573" t="s">
        <v>105</v>
      </c>
      <c r="G573" t="s">
        <v>96</v>
      </c>
      <c r="H573" s="321">
        <v>1442766594.2976003</v>
      </c>
      <c r="I573" t="str">
        <f>Table3[[#This Row],[Company ]]&amp;Table3[[#This Row],[Product]]</f>
        <v>JBSChicken</v>
      </c>
      <c r="J573" t="str">
        <f>INDEX('Company+Product scope'!D:D,MATCH(Table3[[#This Row],[Company+Product key]],'Company+Product scope'!C:C,0))</f>
        <v>Yes</v>
      </c>
    </row>
    <row r="574" spans="1:10">
      <c r="A574" t="s">
        <v>51</v>
      </c>
      <c r="B574" t="s">
        <v>52</v>
      </c>
      <c r="C574" t="s">
        <v>71</v>
      </c>
      <c r="D574" t="s">
        <v>64</v>
      </c>
      <c r="E574">
        <v>20</v>
      </c>
      <c r="F574" t="s">
        <v>105</v>
      </c>
      <c r="G574" t="s">
        <v>96</v>
      </c>
      <c r="H574" s="321">
        <v>406267623.1436308</v>
      </c>
      <c r="I574" t="str">
        <f>Table3[[#This Row],[Company ]]&amp;Table3[[#This Row],[Product]]</f>
        <v>JBSChicken</v>
      </c>
      <c r="J574" t="str">
        <f>INDEX('Company+Product scope'!D:D,MATCH(Table3[[#This Row],[Company+Product key]],'Company+Product scope'!C:C,0))</f>
        <v>Yes</v>
      </c>
    </row>
    <row r="575" spans="1:10">
      <c r="A575" t="s">
        <v>51</v>
      </c>
      <c r="B575" t="s">
        <v>61</v>
      </c>
      <c r="C575" t="s">
        <v>71</v>
      </c>
      <c r="D575" t="s">
        <v>57</v>
      </c>
      <c r="E575">
        <v>20</v>
      </c>
      <c r="F575" t="s">
        <v>105</v>
      </c>
      <c r="G575" t="s">
        <v>96</v>
      </c>
      <c r="H575" s="321">
        <v>1132952673.1354837</v>
      </c>
      <c r="I575" t="str">
        <f>Table3[[#This Row],[Company ]]&amp;Table3[[#This Row],[Product]]</f>
        <v>TysonChicken</v>
      </c>
      <c r="J575" t="str">
        <f>INDEX('Company+Product scope'!D:D,MATCH(Table3[[#This Row],[Company+Product key]],'Company+Product scope'!C:C,0))</f>
        <v>Yes</v>
      </c>
    </row>
    <row r="576" spans="1:10">
      <c r="A576" t="s">
        <v>51</v>
      </c>
      <c r="B576" t="s">
        <v>61</v>
      </c>
      <c r="C576" t="s">
        <v>71</v>
      </c>
      <c r="D576" t="s">
        <v>72</v>
      </c>
      <c r="E576">
        <v>20</v>
      </c>
      <c r="F576" t="s">
        <v>105</v>
      </c>
      <c r="G576" t="s">
        <v>96</v>
      </c>
      <c r="H576" s="321">
        <v>213851256.38709676</v>
      </c>
      <c r="I576" t="str">
        <f>Table3[[#This Row],[Company ]]&amp;Table3[[#This Row],[Product]]</f>
        <v>TysonChicken</v>
      </c>
      <c r="J576" t="str">
        <f>INDEX('Company+Product scope'!D:D,MATCH(Table3[[#This Row],[Company+Product key]],'Company+Product scope'!C:C,0))</f>
        <v>Yes</v>
      </c>
    </row>
    <row r="577" spans="1:10">
      <c r="A577" t="s">
        <v>51</v>
      </c>
      <c r="B577" t="s">
        <v>73</v>
      </c>
      <c r="C577" t="s">
        <v>71</v>
      </c>
      <c r="D577" t="s">
        <v>54</v>
      </c>
      <c r="E577">
        <v>20</v>
      </c>
      <c r="F577" t="s">
        <v>105</v>
      </c>
      <c r="G577" t="s">
        <v>96</v>
      </c>
      <c r="H577" s="321">
        <v>1646955047.7952003</v>
      </c>
      <c r="I577" t="str">
        <f>Table3[[#This Row],[Company ]]&amp;Table3[[#This Row],[Product]]</f>
        <v>BRFChicken</v>
      </c>
      <c r="J577" t="str">
        <f>INDEX('Company+Product scope'!D:D,MATCH(Table3[[#This Row],[Company+Product key]],'Company+Product scope'!C:C,0))</f>
        <v>Yes</v>
      </c>
    </row>
    <row r="578" spans="1:10">
      <c r="A578" t="s">
        <v>51</v>
      </c>
      <c r="B578" t="s">
        <v>74</v>
      </c>
      <c r="C578" t="s">
        <v>71</v>
      </c>
      <c r="D578" t="s">
        <v>72</v>
      </c>
      <c r="E578">
        <v>20</v>
      </c>
      <c r="F578" t="s">
        <v>105</v>
      </c>
      <c r="G578" t="s">
        <v>96</v>
      </c>
      <c r="H578" s="321">
        <v>1211394366</v>
      </c>
      <c r="I578" t="str">
        <f>Table3[[#This Row],[Company ]]&amp;Table3[[#This Row],[Product]]</f>
        <v>Wen's Food GroupChicken</v>
      </c>
      <c r="J578" t="str">
        <f>INDEX('Company+Product scope'!D:D,MATCH(Table3[[#This Row],[Company+Product key]],'Company+Product scope'!C:C,0))</f>
        <v>Yes</v>
      </c>
    </row>
    <row r="579" spans="1:10">
      <c r="A579" t="s">
        <v>51</v>
      </c>
      <c r="B579" t="s">
        <v>60</v>
      </c>
      <c r="C579" t="s">
        <v>71</v>
      </c>
      <c r="D579" t="s">
        <v>57</v>
      </c>
      <c r="E579">
        <v>20</v>
      </c>
      <c r="F579" t="s">
        <v>105</v>
      </c>
      <c r="G579" t="s">
        <v>96</v>
      </c>
      <c r="H579" s="321">
        <v>350076729.60000002</v>
      </c>
      <c r="I579" t="str">
        <f>Table3[[#This Row],[Company ]]&amp;Table3[[#This Row],[Product]]</f>
        <v>CargillChicken</v>
      </c>
      <c r="J579" t="str">
        <f>INDEX('Company+Product scope'!D:D,MATCH(Table3[[#This Row],[Company+Product key]],'Company+Product scope'!C:C,0))</f>
        <v>Yes</v>
      </c>
    </row>
    <row r="580" spans="1:10">
      <c r="A580" t="s">
        <v>51</v>
      </c>
      <c r="B580" t="s">
        <v>60</v>
      </c>
      <c r="C580" t="s">
        <v>71</v>
      </c>
      <c r="D580" t="s">
        <v>54</v>
      </c>
      <c r="E580">
        <v>20</v>
      </c>
      <c r="F580" t="s">
        <v>105</v>
      </c>
      <c r="G580" t="s">
        <v>96</v>
      </c>
      <c r="H580" s="321">
        <v>274808248</v>
      </c>
      <c r="I580" t="str">
        <f>Table3[[#This Row],[Company ]]&amp;Table3[[#This Row],[Product]]</f>
        <v>CargillChicken</v>
      </c>
      <c r="J580" t="str">
        <f>INDEX('Company+Product scope'!D:D,MATCH(Table3[[#This Row],[Company+Product key]],'Company+Product scope'!C:C,0))</f>
        <v>Yes</v>
      </c>
    </row>
    <row r="581" spans="1:10">
      <c r="A581" t="s">
        <v>51</v>
      </c>
      <c r="B581" t="s">
        <v>60</v>
      </c>
      <c r="C581" t="s">
        <v>71</v>
      </c>
      <c r="D581" t="s">
        <v>72</v>
      </c>
      <c r="E581">
        <v>20</v>
      </c>
      <c r="F581" t="s">
        <v>105</v>
      </c>
      <c r="G581" t="s">
        <v>96</v>
      </c>
      <c r="H581" s="321">
        <v>184320360</v>
      </c>
      <c r="I581" t="str">
        <f>Table3[[#This Row],[Company ]]&amp;Table3[[#This Row],[Product]]</f>
        <v>CargillChicken</v>
      </c>
      <c r="J581" t="str">
        <f>INDEX('Company+Product scope'!D:D,MATCH(Table3[[#This Row],[Company+Product key]],'Company+Product scope'!C:C,0))</f>
        <v>Yes</v>
      </c>
    </row>
    <row r="582" spans="1:10">
      <c r="A582" t="s">
        <v>51</v>
      </c>
      <c r="B582" t="s">
        <v>60</v>
      </c>
      <c r="C582" t="s">
        <v>71</v>
      </c>
      <c r="D582" t="s">
        <v>64</v>
      </c>
      <c r="E582">
        <v>20</v>
      </c>
      <c r="F582" t="s">
        <v>105</v>
      </c>
      <c r="G582" t="s">
        <v>96</v>
      </c>
      <c r="H582" s="321">
        <v>148366944</v>
      </c>
      <c r="I582" t="str">
        <f>Table3[[#This Row],[Company ]]&amp;Table3[[#This Row],[Product]]</f>
        <v>CargillChicken</v>
      </c>
      <c r="J582" t="str">
        <f>INDEX('Company+Product scope'!D:D,MATCH(Table3[[#This Row],[Company+Product key]],'Company+Product scope'!C:C,0))</f>
        <v>Yes</v>
      </c>
    </row>
    <row r="583" spans="1:10">
      <c r="A583" t="s">
        <v>51</v>
      </c>
      <c r="B583" t="s">
        <v>75</v>
      </c>
      <c r="C583" t="s">
        <v>71</v>
      </c>
      <c r="D583" t="s">
        <v>72</v>
      </c>
      <c r="E583">
        <v>20</v>
      </c>
      <c r="F583" t="s">
        <v>105</v>
      </c>
      <c r="G583" t="s">
        <v>96</v>
      </c>
      <c r="H583" s="321">
        <v>1004545961.9999999</v>
      </c>
      <c r="I583" t="str">
        <f>Table3[[#This Row],[Company ]]&amp;Table3[[#This Row],[Product]]</f>
        <v>JapfaChicken</v>
      </c>
      <c r="J583" t="str">
        <f>INDEX('Company+Product scope'!D:D,MATCH(Table3[[#This Row],[Company+Product key]],'Company+Product scope'!C:C,0))</f>
        <v>Yes</v>
      </c>
    </row>
    <row r="584" spans="1:10">
      <c r="A584" t="s">
        <v>51</v>
      </c>
      <c r="B584" t="s">
        <v>76</v>
      </c>
      <c r="C584" t="s">
        <v>71</v>
      </c>
      <c r="D584" t="s">
        <v>72</v>
      </c>
      <c r="E584">
        <v>20</v>
      </c>
      <c r="F584" t="s">
        <v>105</v>
      </c>
      <c r="G584" t="s">
        <v>96</v>
      </c>
      <c r="H584" s="321">
        <v>829441620</v>
      </c>
      <c r="I584" t="str">
        <f>Table3[[#This Row],[Company ]]&amp;Table3[[#This Row],[Product]]</f>
        <v>Wellhope AgritechChicken</v>
      </c>
      <c r="J584" t="str">
        <f>INDEX('Company+Product scope'!D:D,MATCH(Table3[[#This Row],[Company+Product key]],'Company+Product scope'!C:C,0))</f>
        <v>Yes</v>
      </c>
    </row>
    <row r="585" spans="1:10">
      <c r="A585" t="s">
        <v>51</v>
      </c>
      <c r="B585" t="s">
        <v>77</v>
      </c>
      <c r="C585" t="s">
        <v>71</v>
      </c>
      <c r="D585" t="s">
        <v>72</v>
      </c>
      <c r="E585">
        <v>20</v>
      </c>
      <c r="F585" t="s">
        <v>105</v>
      </c>
      <c r="G585" t="s">
        <v>96</v>
      </c>
      <c r="H585" s="321">
        <v>701441370</v>
      </c>
      <c r="I585" t="str">
        <f>Table3[[#This Row],[Company ]]&amp;Table3[[#This Row],[Product]]</f>
        <v>Charoen PokphandChicken</v>
      </c>
      <c r="J585" t="str">
        <f>INDEX('Company+Product scope'!D:D,MATCH(Table3[[#This Row],[Company+Product key]],'Company+Product scope'!C:C,0))</f>
        <v>Yes</v>
      </c>
    </row>
    <row r="586" spans="1:10">
      <c r="A586" t="s">
        <v>51</v>
      </c>
      <c r="B586" t="s">
        <v>77</v>
      </c>
      <c r="C586" t="s">
        <v>71</v>
      </c>
      <c r="D586" t="s">
        <v>78</v>
      </c>
      <c r="E586">
        <v>20</v>
      </c>
      <c r="F586" t="s">
        <v>105</v>
      </c>
      <c r="G586" t="s">
        <v>96</v>
      </c>
      <c r="H586" s="321">
        <v>36615600</v>
      </c>
      <c r="I586" t="str">
        <f>Table3[[#This Row],[Company ]]&amp;Table3[[#This Row],[Product]]</f>
        <v>Charoen PokphandChicken</v>
      </c>
      <c r="J586" t="str">
        <f>INDEX('Company+Product scope'!D:D,MATCH(Table3[[#This Row],[Company+Product key]],'Company+Product scope'!C:C,0))</f>
        <v>Yes</v>
      </c>
    </row>
    <row r="587" spans="1:10">
      <c r="A587" t="s">
        <v>51</v>
      </c>
      <c r="B587" t="s">
        <v>79</v>
      </c>
      <c r="C587" t="s">
        <v>71</v>
      </c>
      <c r="D587" t="s">
        <v>72</v>
      </c>
      <c r="E587">
        <v>20</v>
      </c>
      <c r="F587" t="s">
        <v>105</v>
      </c>
      <c r="G587" t="s">
        <v>96</v>
      </c>
      <c r="H587" s="321">
        <v>696321360</v>
      </c>
      <c r="I587" t="str">
        <f>Table3[[#This Row],[Company ]]&amp;Table3[[#This Row],[Product]]</f>
        <v>Fuijan Sunner DevelopmentChicken</v>
      </c>
      <c r="J587" t="str">
        <f>INDEX('Company+Product scope'!D:D,MATCH(Table3[[#This Row],[Company+Product key]],'Company+Product scope'!C:C,0))</f>
        <v>Yes</v>
      </c>
    </row>
    <row r="588" spans="1:10">
      <c r="A588" t="s">
        <v>51</v>
      </c>
      <c r="B588" t="s">
        <v>80</v>
      </c>
      <c r="C588" t="s">
        <v>71</v>
      </c>
      <c r="D588" t="s">
        <v>57</v>
      </c>
      <c r="E588">
        <v>20</v>
      </c>
      <c r="F588" t="s">
        <v>105</v>
      </c>
      <c r="G588" t="s">
        <v>96</v>
      </c>
      <c r="H588" s="321">
        <v>437922720</v>
      </c>
      <c r="I588" t="str">
        <f>Table3[[#This Row],[Company ]]&amp;Table3[[#This Row],[Product]]</f>
        <v>Koch FoodsChicken</v>
      </c>
      <c r="J588" t="str">
        <f>INDEX('Company+Product scope'!D:D,MATCH(Table3[[#This Row],[Company+Product key]],'Company+Product scope'!C:C,0))</f>
        <v>Yes</v>
      </c>
    </row>
    <row r="589" spans="1:10">
      <c r="A589" t="s">
        <v>51</v>
      </c>
      <c r="B589" t="s">
        <v>81</v>
      </c>
      <c r="C589" t="s">
        <v>71</v>
      </c>
      <c r="D589" t="s">
        <v>82</v>
      </c>
      <c r="E589">
        <v>20</v>
      </c>
      <c r="F589" t="s">
        <v>105</v>
      </c>
      <c r="G589" t="s">
        <v>96</v>
      </c>
      <c r="H589" s="321">
        <v>622252785.00000012</v>
      </c>
      <c r="I589" t="str">
        <f>Table3[[#This Row],[Company ]]&amp;Table3[[#This Row],[Product]]</f>
        <v>Arab Company for Livestock Development (ACOLID)Chicken</v>
      </c>
      <c r="J589" t="str">
        <f>INDEX('Company+Product scope'!D:D,MATCH(Table3[[#This Row],[Company+Product key]],'Company+Product scope'!C:C,0))</f>
        <v>Yes</v>
      </c>
    </row>
    <row r="590" spans="1:10">
      <c r="A590" t="s">
        <v>51</v>
      </c>
      <c r="B590" t="s">
        <v>83</v>
      </c>
      <c r="C590" t="s">
        <v>71</v>
      </c>
      <c r="D590" t="s">
        <v>72</v>
      </c>
      <c r="E590">
        <v>20</v>
      </c>
      <c r="F590" t="s">
        <v>105</v>
      </c>
      <c r="G590" t="s">
        <v>96</v>
      </c>
      <c r="H590" s="321">
        <v>673568035.56000006</v>
      </c>
      <c r="I590" t="str">
        <f>Table3[[#This Row],[Company ]]&amp;Table3[[#This Row],[Product]]</f>
        <v>New Hope GroupChicken</v>
      </c>
      <c r="J590" t="str">
        <f>INDEX('Company+Product scope'!D:D,MATCH(Table3[[#This Row],[Company+Product key]],'Company+Product scope'!C:C,0))</f>
        <v>Yes</v>
      </c>
    </row>
    <row r="591" spans="1:10">
      <c r="A591" t="s">
        <v>51</v>
      </c>
      <c r="B591" t="s">
        <v>84</v>
      </c>
      <c r="C591" t="s">
        <v>71</v>
      </c>
      <c r="D591" t="s">
        <v>54</v>
      </c>
      <c r="E591">
        <v>20</v>
      </c>
      <c r="F591" t="s">
        <v>105</v>
      </c>
      <c r="G591" t="s">
        <v>96</v>
      </c>
      <c r="H591" s="321">
        <v>515903960</v>
      </c>
      <c r="I591" t="str">
        <f>Table3[[#This Row],[Company ]]&amp;Table3[[#This Row],[Product]]</f>
        <v>Industrias BachocoChicken</v>
      </c>
      <c r="J591" t="str">
        <f>INDEX('Company+Product scope'!D:D,MATCH(Table3[[#This Row],[Company+Product key]],'Company+Product scope'!C:C,0))</f>
        <v>Yes</v>
      </c>
    </row>
    <row r="592" spans="1:10">
      <c r="A592" t="s">
        <v>51</v>
      </c>
      <c r="B592" t="s">
        <v>84</v>
      </c>
      <c r="C592" t="s">
        <v>71</v>
      </c>
      <c r="D592" t="s">
        <v>57</v>
      </c>
      <c r="E592">
        <v>20</v>
      </c>
      <c r="F592" t="s">
        <v>105</v>
      </c>
      <c r="G592" t="s">
        <v>96</v>
      </c>
      <c r="H592" s="321">
        <v>88238160</v>
      </c>
      <c r="I592" t="str">
        <f>Table3[[#This Row],[Company ]]&amp;Table3[[#This Row],[Product]]</f>
        <v>Industrias BachocoChicken</v>
      </c>
      <c r="J592" t="str">
        <f>INDEX('Company+Product scope'!D:D,MATCH(Table3[[#This Row],[Company+Product key]],'Company+Product scope'!C:C,0))</f>
        <v>Yes</v>
      </c>
    </row>
    <row r="593" spans="1:10">
      <c r="A593" t="s">
        <v>51</v>
      </c>
      <c r="B593" t="s">
        <v>85</v>
      </c>
      <c r="C593" t="s">
        <v>71</v>
      </c>
      <c r="D593" t="s">
        <v>57</v>
      </c>
      <c r="E593">
        <v>20</v>
      </c>
      <c r="F593" t="s">
        <v>105</v>
      </c>
      <c r="G593" t="s">
        <v>96</v>
      </c>
      <c r="H593" s="321">
        <v>401973840</v>
      </c>
      <c r="I593" t="str">
        <f>Table3[[#This Row],[Company ]]&amp;Table3[[#This Row],[Product]]</f>
        <v>Perdue FarmsChicken</v>
      </c>
      <c r="J593" t="str">
        <f>INDEX('Company+Product scope'!D:D,MATCH(Table3[[#This Row],[Company+Product key]],'Company+Product scope'!C:C,0))</f>
        <v>Yes</v>
      </c>
    </row>
    <row r="594" spans="1:10">
      <c r="A594" t="s">
        <v>51</v>
      </c>
      <c r="B594" t="s">
        <v>86</v>
      </c>
      <c r="C594" t="s">
        <v>71</v>
      </c>
      <c r="D594" t="s">
        <v>57</v>
      </c>
      <c r="E594">
        <v>20</v>
      </c>
      <c r="F594" t="s">
        <v>105</v>
      </c>
      <c r="G594" t="s">
        <v>96</v>
      </c>
      <c r="H594" s="321">
        <v>350076729.60000002</v>
      </c>
      <c r="I594" t="str">
        <f>Table3[[#This Row],[Company ]]&amp;Table3[[#This Row],[Product]]</f>
        <v>Continental Grain CompanyChicken</v>
      </c>
      <c r="J594" t="str">
        <f>INDEX('Company+Product scope'!D:D,MATCH(Table3[[#This Row],[Company+Product key]],'Company+Product scope'!C:C,0))</f>
        <v>Yes</v>
      </c>
    </row>
    <row r="595" spans="1:10">
      <c r="A595" t="s">
        <v>51</v>
      </c>
      <c r="B595" t="s">
        <v>87</v>
      </c>
      <c r="C595" t="s">
        <v>71</v>
      </c>
      <c r="D595" t="s">
        <v>72</v>
      </c>
      <c r="E595">
        <v>20</v>
      </c>
      <c r="F595" t="s">
        <v>105</v>
      </c>
      <c r="G595" t="s">
        <v>96</v>
      </c>
      <c r="H595" s="321">
        <v>214357752</v>
      </c>
      <c r="I595" t="str">
        <f>Table3[[#This Row],[Company ]]&amp;Table3[[#This Row],[Product]]</f>
        <v>WH GroupChicken</v>
      </c>
      <c r="J595" t="str">
        <f>INDEX('Company+Product scope'!D:D,MATCH(Table3[[#This Row],[Company+Product key]],'Company+Product scope'!C:C,0))</f>
        <v>Yes</v>
      </c>
    </row>
    <row r="596" spans="1:10">
      <c r="A596" t="s">
        <v>51</v>
      </c>
      <c r="B596" t="s">
        <v>87</v>
      </c>
      <c r="C596" t="s">
        <v>71</v>
      </c>
      <c r="D596" t="s">
        <v>88</v>
      </c>
      <c r="E596">
        <v>20</v>
      </c>
      <c r="F596" t="s">
        <v>105</v>
      </c>
      <c r="G596" t="s">
        <v>96</v>
      </c>
      <c r="H596" s="321">
        <v>86645160</v>
      </c>
      <c r="I596" t="str">
        <f>Table3[[#This Row],[Company ]]&amp;Table3[[#This Row],[Product]]</f>
        <v>WH GroupChicken</v>
      </c>
      <c r="J596" t="str">
        <f>INDEX('Company+Product scope'!D:D,MATCH(Table3[[#This Row],[Company+Product key]],'Company+Product scope'!C:C,0))</f>
        <v>Yes</v>
      </c>
    </row>
    <row r="597" spans="1:10">
      <c r="A597" t="s">
        <v>51</v>
      </c>
      <c r="B597" t="s">
        <v>89</v>
      </c>
      <c r="C597" t="s">
        <v>71</v>
      </c>
      <c r="D597" t="s">
        <v>54</v>
      </c>
      <c r="E597">
        <v>20</v>
      </c>
      <c r="F597" t="s">
        <v>105</v>
      </c>
      <c r="G597" t="s">
        <v>96</v>
      </c>
      <c r="H597" s="321">
        <v>327726713.60000002</v>
      </c>
      <c r="I597" t="str">
        <f>Table3[[#This Row],[Company ]]&amp;Table3[[#This Row],[Product]]</f>
        <v>Aurora AlimentosChicken</v>
      </c>
      <c r="J597" t="str">
        <f>INDEX('Company+Product scope'!D:D,MATCH(Table3[[#This Row],[Company+Product key]],'Company+Product scope'!C:C,0))</f>
        <v>Yes</v>
      </c>
    </row>
    <row r="598" spans="1:10">
      <c r="A598" t="s">
        <v>51</v>
      </c>
      <c r="B598" t="s">
        <v>87</v>
      </c>
      <c r="C598" t="s">
        <v>90</v>
      </c>
      <c r="D598" t="s">
        <v>57</v>
      </c>
      <c r="E598">
        <v>20</v>
      </c>
      <c r="F598" t="s">
        <v>105</v>
      </c>
      <c r="G598" t="s">
        <v>96</v>
      </c>
      <c r="H598" s="321">
        <v>1359055006.2669039</v>
      </c>
      <c r="I598" t="str">
        <f>Table3[[#This Row],[Company ]]&amp;Table3[[#This Row],[Product]]</f>
        <v>WH GroupPigs</v>
      </c>
      <c r="J598" t="str">
        <f>INDEX('Company+Product scope'!D:D,MATCH(Table3[[#This Row],[Company+Product key]],'Company+Product scope'!C:C,0))</f>
        <v>Yes</v>
      </c>
    </row>
    <row r="599" spans="1:10">
      <c r="A599" t="s">
        <v>51</v>
      </c>
      <c r="B599" t="s">
        <v>87</v>
      </c>
      <c r="C599" t="s">
        <v>90</v>
      </c>
      <c r="D599" t="s">
        <v>72</v>
      </c>
      <c r="E599">
        <v>20</v>
      </c>
      <c r="F599" t="s">
        <v>105</v>
      </c>
      <c r="G599" t="s">
        <v>96</v>
      </c>
      <c r="H599" s="321">
        <v>1284354882.660058</v>
      </c>
      <c r="I599" t="str">
        <f>Table3[[#This Row],[Company ]]&amp;Table3[[#This Row],[Product]]</f>
        <v>WH GroupPigs</v>
      </c>
      <c r="J599" t="str">
        <f>INDEX('Company+Product scope'!D:D,MATCH(Table3[[#This Row],[Company+Product key]],'Company+Product scope'!C:C,0))</f>
        <v>Yes</v>
      </c>
    </row>
    <row r="600" spans="1:10">
      <c r="A600" t="s">
        <v>51</v>
      </c>
      <c r="B600" t="s">
        <v>87</v>
      </c>
      <c r="C600" t="s">
        <v>90</v>
      </c>
      <c r="D600" t="s">
        <v>88</v>
      </c>
      <c r="E600">
        <v>20</v>
      </c>
      <c r="F600" t="s">
        <v>105</v>
      </c>
      <c r="G600" t="s">
        <v>96</v>
      </c>
      <c r="H600" s="321">
        <v>550116405.50755799</v>
      </c>
      <c r="I600" t="str">
        <f>Table3[[#This Row],[Company ]]&amp;Table3[[#This Row],[Product]]</f>
        <v>WH GroupPigs</v>
      </c>
      <c r="J600" t="str">
        <f>INDEX('Company+Product scope'!D:D,MATCH(Table3[[#This Row],[Company+Product key]],'Company+Product scope'!C:C,0))</f>
        <v>Yes</v>
      </c>
    </row>
    <row r="601" spans="1:10">
      <c r="A601" t="s">
        <v>51</v>
      </c>
      <c r="B601" t="s">
        <v>52</v>
      </c>
      <c r="C601" t="s">
        <v>90</v>
      </c>
      <c r="D601" t="s">
        <v>57</v>
      </c>
      <c r="E601">
        <v>20</v>
      </c>
      <c r="F601" t="s">
        <v>105</v>
      </c>
      <c r="G601" t="s">
        <v>96</v>
      </c>
      <c r="H601" s="321">
        <v>1227224836.8000002</v>
      </c>
      <c r="I601" t="str">
        <f>Table3[[#This Row],[Company ]]&amp;Table3[[#This Row],[Product]]</f>
        <v>JBSPigs</v>
      </c>
      <c r="J601" t="str">
        <f>INDEX('Company+Product scope'!D:D,MATCH(Table3[[#This Row],[Company+Product key]],'Company+Product scope'!C:C,0))</f>
        <v>Yes</v>
      </c>
    </row>
    <row r="602" spans="1:10">
      <c r="A602" t="s">
        <v>51</v>
      </c>
      <c r="B602" t="s">
        <v>52</v>
      </c>
      <c r="C602" t="s">
        <v>90</v>
      </c>
      <c r="D602" t="s">
        <v>54</v>
      </c>
      <c r="E602">
        <v>20</v>
      </c>
      <c r="F602" t="s">
        <v>105</v>
      </c>
      <c r="G602" t="s">
        <v>96</v>
      </c>
      <c r="H602" s="321">
        <v>790577049.5999999</v>
      </c>
      <c r="I602" t="str">
        <f>Table3[[#This Row],[Company ]]&amp;Table3[[#This Row],[Product]]</f>
        <v>JBSPigs</v>
      </c>
      <c r="J602" t="str">
        <f>INDEX('Company+Product scope'!D:D,MATCH(Table3[[#This Row],[Company+Product key]],'Company+Product scope'!C:C,0))</f>
        <v>Yes</v>
      </c>
    </row>
    <row r="603" spans="1:10">
      <c r="A603" t="s">
        <v>51</v>
      </c>
      <c r="B603" t="s">
        <v>52</v>
      </c>
      <c r="C603" t="s">
        <v>90</v>
      </c>
      <c r="D603" t="s">
        <v>58</v>
      </c>
      <c r="E603">
        <v>20</v>
      </c>
      <c r="F603" t="s">
        <v>105</v>
      </c>
      <c r="G603" t="s">
        <v>96</v>
      </c>
      <c r="H603" s="321">
        <v>187820279.71199998</v>
      </c>
      <c r="I603" t="str">
        <f>Table3[[#This Row],[Company ]]&amp;Table3[[#This Row],[Product]]</f>
        <v>JBSPigs</v>
      </c>
      <c r="J603" t="str">
        <f>INDEX('Company+Product scope'!D:D,MATCH(Table3[[#This Row],[Company+Product key]],'Company+Product scope'!C:C,0))</f>
        <v>Yes</v>
      </c>
    </row>
    <row r="604" spans="1:10">
      <c r="A604" t="s">
        <v>51</v>
      </c>
      <c r="B604" t="s">
        <v>52</v>
      </c>
      <c r="C604" t="s">
        <v>90</v>
      </c>
      <c r="D604" t="s">
        <v>64</v>
      </c>
      <c r="E604">
        <v>20</v>
      </c>
      <c r="F604" t="s">
        <v>105</v>
      </c>
      <c r="G604" t="s">
        <v>96</v>
      </c>
      <c r="H604" s="321">
        <v>189536248.24199998</v>
      </c>
      <c r="I604" t="str">
        <f>Table3[[#This Row],[Company ]]&amp;Table3[[#This Row],[Product]]</f>
        <v>JBSPigs</v>
      </c>
      <c r="J604" t="str">
        <f>INDEX('Company+Product scope'!D:D,MATCH(Table3[[#This Row],[Company+Product key]],'Company+Product scope'!C:C,0))</f>
        <v>Yes</v>
      </c>
    </row>
    <row r="605" spans="1:10">
      <c r="A605" t="s">
        <v>51</v>
      </c>
      <c r="B605" t="s">
        <v>61</v>
      </c>
      <c r="C605" t="s">
        <v>90</v>
      </c>
      <c r="D605" t="s">
        <v>57</v>
      </c>
      <c r="E605">
        <v>20</v>
      </c>
      <c r="F605" t="s">
        <v>105</v>
      </c>
      <c r="G605" t="s">
        <v>96</v>
      </c>
      <c r="H605" s="321">
        <v>940456062</v>
      </c>
      <c r="I605" t="str">
        <f>Table3[[#This Row],[Company ]]&amp;Table3[[#This Row],[Product]]</f>
        <v>TysonPigs</v>
      </c>
      <c r="J605" t="str">
        <f>INDEX('Company+Product scope'!D:D,MATCH(Table3[[#This Row],[Company+Product key]],'Company+Product scope'!C:C,0))</f>
        <v>Yes</v>
      </c>
    </row>
    <row r="606" spans="1:10">
      <c r="A606" t="s">
        <v>51</v>
      </c>
      <c r="B606" t="s">
        <v>70</v>
      </c>
      <c r="C606" t="s">
        <v>90</v>
      </c>
      <c r="D606" t="s">
        <v>64</v>
      </c>
      <c r="E606">
        <v>20</v>
      </c>
      <c r="F606" t="s">
        <v>105</v>
      </c>
      <c r="G606" t="s">
        <v>96</v>
      </c>
      <c r="H606" s="321">
        <v>1656071100</v>
      </c>
      <c r="I606" t="str">
        <f>Table3[[#This Row],[Company ]]&amp;Table3[[#This Row],[Product]]</f>
        <v>Tönnies GroupPigs</v>
      </c>
      <c r="J606" t="str">
        <f>INDEX('Company+Product scope'!D:D,MATCH(Table3[[#This Row],[Company+Product key]],'Company+Product scope'!C:C,0))</f>
        <v>Yes</v>
      </c>
    </row>
    <row r="607" spans="1:10">
      <c r="A607" t="s">
        <v>51</v>
      </c>
      <c r="B607" t="s">
        <v>67</v>
      </c>
      <c r="C607" t="s">
        <v>90</v>
      </c>
      <c r="D607" t="s">
        <v>64</v>
      </c>
      <c r="E607">
        <v>20</v>
      </c>
      <c r="F607" t="s">
        <v>105</v>
      </c>
      <c r="G607" t="s">
        <v>96</v>
      </c>
      <c r="H607" s="321">
        <v>1359750735.5999999</v>
      </c>
      <c r="I607" t="str">
        <f>Table3[[#This Row],[Company ]]&amp;Table3[[#This Row],[Product]]</f>
        <v>Danish CrownPigs</v>
      </c>
      <c r="J607" t="str">
        <f>INDEX('Company+Product scope'!D:D,MATCH(Table3[[#This Row],[Company+Product key]],'Company+Product scope'!C:C,0))</f>
        <v>Yes</v>
      </c>
    </row>
    <row r="608" spans="1:10">
      <c r="A608" t="s">
        <v>51</v>
      </c>
      <c r="B608" t="s">
        <v>67</v>
      </c>
      <c r="C608" t="s">
        <v>90</v>
      </c>
      <c r="D608" t="s">
        <v>88</v>
      </c>
      <c r="E608">
        <v>20</v>
      </c>
      <c r="F608" t="s">
        <v>105</v>
      </c>
      <c r="G608" t="s">
        <v>96</v>
      </c>
      <c r="H608" s="321">
        <v>111608959.19999999</v>
      </c>
      <c r="I608" t="str">
        <f>Table3[[#This Row],[Company ]]&amp;Table3[[#This Row],[Product]]</f>
        <v>Danish CrownPigs</v>
      </c>
      <c r="J608" t="str">
        <f>INDEX('Company+Product scope'!D:D,MATCH(Table3[[#This Row],[Company+Product key]],'Company+Product scope'!C:C,0))</f>
        <v>Yes</v>
      </c>
    </row>
    <row r="609" spans="1:10">
      <c r="A609" t="s">
        <v>51</v>
      </c>
      <c r="B609" t="s">
        <v>66</v>
      </c>
      <c r="C609" t="s">
        <v>90</v>
      </c>
      <c r="D609" t="s">
        <v>64</v>
      </c>
      <c r="E609">
        <v>20</v>
      </c>
      <c r="F609" t="s">
        <v>105</v>
      </c>
      <c r="G609" t="s">
        <v>96</v>
      </c>
      <c r="H609" s="321">
        <v>1120301937.99</v>
      </c>
      <c r="I609" t="str">
        <f>Table3[[#This Row],[Company ]]&amp;Table3[[#This Row],[Product]]</f>
        <v>Vion Food GroupPigs</v>
      </c>
      <c r="J609" t="str">
        <f>INDEX('Company+Product scope'!D:D,MATCH(Table3[[#This Row],[Company+Product key]],'Company+Product scope'!C:C,0))</f>
        <v>Yes</v>
      </c>
    </row>
    <row r="610" spans="1:10">
      <c r="A610" t="s">
        <v>51</v>
      </c>
      <c r="B610" t="s">
        <v>91</v>
      </c>
      <c r="C610" t="s">
        <v>90</v>
      </c>
      <c r="D610" t="s">
        <v>72</v>
      </c>
      <c r="E610">
        <v>20</v>
      </c>
      <c r="F610" t="s">
        <v>105</v>
      </c>
      <c r="G610" t="s">
        <v>96</v>
      </c>
      <c r="H610" s="321">
        <v>1292352750</v>
      </c>
      <c r="I610" t="str">
        <f>Table3[[#This Row],[Company ]]&amp;Table3[[#This Row],[Product]]</f>
        <v>Muyuan FoodstuffPigs</v>
      </c>
      <c r="J610" t="str">
        <f>INDEX('Company+Product scope'!D:D,MATCH(Table3[[#This Row],[Company+Product key]],'Company+Product scope'!C:C,0))</f>
        <v>Yes</v>
      </c>
    </row>
    <row r="611" spans="1:10">
      <c r="A611" t="s">
        <v>51</v>
      </c>
      <c r="B611" t="s">
        <v>73</v>
      </c>
      <c r="C611" t="s">
        <v>90</v>
      </c>
      <c r="D611" t="s">
        <v>54</v>
      </c>
      <c r="E611">
        <v>20</v>
      </c>
      <c r="F611" t="s">
        <v>105</v>
      </c>
      <c r="G611" t="s">
        <v>96</v>
      </c>
      <c r="H611" s="321">
        <v>864667814.39999998</v>
      </c>
      <c r="I611" t="str">
        <f>Table3[[#This Row],[Company ]]&amp;Table3[[#This Row],[Product]]</f>
        <v>BRFPigs</v>
      </c>
      <c r="J611" t="str">
        <f>INDEX('Company+Product scope'!D:D,MATCH(Table3[[#This Row],[Company+Product key]],'Company+Product scope'!C:C,0))</f>
        <v>Yes</v>
      </c>
    </row>
    <row r="612" spans="1:10">
      <c r="A612" t="s">
        <v>51</v>
      </c>
      <c r="B612" t="s">
        <v>92</v>
      </c>
      <c r="C612" t="s">
        <v>90</v>
      </c>
      <c r="D612" t="s">
        <v>64</v>
      </c>
      <c r="E612">
        <v>20</v>
      </c>
      <c r="F612" t="s">
        <v>105</v>
      </c>
      <c r="G612" t="s">
        <v>96</v>
      </c>
      <c r="H612" s="321">
        <v>791800000</v>
      </c>
      <c r="I612" t="str">
        <f>Table3[[#This Row],[Company ]]&amp;Table3[[#This Row],[Product]]</f>
        <v>Grupo VallPigs</v>
      </c>
      <c r="J612" t="str">
        <f>INDEX('Company+Product scope'!D:D,MATCH(Table3[[#This Row],[Company+Product key]],'Company+Product scope'!C:C,0))</f>
        <v>Yes</v>
      </c>
    </row>
    <row r="613" spans="1:10">
      <c r="A613" t="s">
        <v>51</v>
      </c>
      <c r="B613" t="s">
        <v>93</v>
      </c>
      <c r="C613" t="s">
        <v>90</v>
      </c>
      <c r="D613" t="s">
        <v>72</v>
      </c>
      <c r="E613">
        <v>20</v>
      </c>
      <c r="F613" t="s">
        <v>105</v>
      </c>
      <c r="G613" t="s">
        <v>96</v>
      </c>
      <c r="H613" s="321">
        <v>823558125</v>
      </c>
      <c r="I613" t="str">
        <f>Table3[[#This Row],[Company ]]&amp;Table3[[#This Row],[Product]]</f>
        <v>Zhengbang GroupPigs</v>
      </c>
      <c r="J613" t="str">
        <f>INDEX('Company+Product scope'!D:D,MATCH(Table3[[#This Row],[Company+Product key]],'Company+Product scope'!C:C,0))</f>
        <v>Yes</v>
      </c>
    </row>
    <row r="614" spans="1:10">
      <c r="A614" t="s">
        <v>51</v>
      </c>
      <c r="B614" t="s">
        <v>63</v>
      </c>
      <c r="C614" t="s">
        <v>90</v>
      </c>
      <c r="D614" t="s">
        <v>64</v>
      </c>
      <c r="E614">
        <v>20</v>
      </c>
      <c r="F614" t="s">
        <v>105</v>
      </c>
      <c r="G614" t="s">
        <v>96</v>
      </c>
      <c r="H614" s="321">
        <v>780276923.07692325</v>
      </c>
      <c r="I614" t="str">
        <f>Table3[[#This Row],[Company ]]&amp;Table3[[#This Row],[Product]]</f>
        <v>BigardPigs</v>
      </c>
      <c r="J614" t="str">
        <f>INDEX('Company+Product scope'!D:D,MATCH(Table3[[#This Row],[Company+Product key]],'Company+Product scope'!C:C,0))</f>
        <v>Yes</v>
      </c>
    </row>
    <row r="615" spans="1:10">
      <c r="A615" t="s">
        <v>51</v>
      </c>
      <c r="B615" t="s">
        <v>89</v>
      </c>
      <c r="C615" t="s">
        <v>90</v>
      </c>
      <c r="D615" t="s">
        <v>54</v>
      </c>
      <c r="E615">
        <v>20</v>
      </c>
      <c r="F615" t="s">
        <v>105</v>
      </c>
      <c r="G615" t="s">
        <v>96</v>
      </c>
      <c r="H615" s="321">
        <v>654810000</v>
      </c>
      <c r="I615" t="str">
        <f>Table3[[#This Row],[Company ]]&amp;Table3[[#This Row],[Product]]</f>
        <v>Aurora AlimentosPigs</v>
      </c>
      <c r="J615" t="str">
        <f>INDEX('Company+Product scope'!D:D,MATCH(Table3[[#This Row],[Company+Product key]],'Company+Product scope'!C:C,0))</f>
        <v>Yes</v>
      </c>
    </row>
    <row r="616" spans="1:10">
      <c r="A616" t="s">
        <v>51</v>
      </c>
      <c r="B616" t="s">
        <v>77</v>
      </c>
      <c r="C616" t="s">
        <v>90</v>
      </c>
      <c r="D616" t="s">
        <v>57</v>
      </c>
      <c r="E616">
        <v>20</v>
      </c>
      <c r="F616" t="s">
        <v>105</v>
      </c>
      <c r="G616" t="s">
        <v>96</v>
      </c>
      <c r="H616" s="321">
        <v>173707500</v>
      </c>
      <c r="I616" t="str">
        <f>Table3[[#This Row],[Company ]]&amp;Table3[[#This Row],[Product]]</f>
        <v>Charoen PokphandPigs</v>
      </c>
      <c r="J616" t="str">
        <f>INDEX('Company+Product scope'!D:D,MATCH(Table3[[#This Row],[Company+Product key]],'Company+Product scope'!C:C,0))</f>
        <v>Yes</v>
      </c>
    </row>
    <row r="617" spans="1:10">
      <c r="A617" t="s">
        <v>51</v>
      </c>
      <c r="B617" t="s">
        <v>77</v>
      </c>
      <c r="C617" t="s">
        <v>90</v>
      </c>
      <c r="D617" t="s">
        <v>78</v>
      </c>
      <c r="E617">
        <v>20</v>
      </c>
      <c r="F617" t="s">
        <v>105</v>
      </c>
      <c r="G617" t="s">
        <v>96</v>
      </c>
      <c r="H617" s="321">
        <v>173844000</v>
      </c>
      <c r="I617" t="str">
        <f>Table3[[#This Row],[Company ]]&amp;Table3[[#This Row],[Product]]</f>
        <v>Charoen PokphandPigs</v>
      </c>
      <c r="J617" t="str">
        <f>INDEX('Company+Product scope'!D:D,MATCH(Table3[[#This Row],[Company+Product key]],'Company+Product scope'!C:C,0))</f>
        <v>Yes</v>
      </c>
    </row>
    <row r="618" spans="1:10">
      <c r="A618" t="s">
        <v>51</v>
      </c>
      <c r="B618" t="s">
        <v>77</v>
      </c>
      <c r="C618" t="s">
        <v>90</v>
      </c>
      <c r="D618" t="s">
        <v>72</v>
      </c>
      <c r="E618">
        <v>20</v>
      </c>
      <c r="F618" t="s">
        <v>105</v>
      </c>
      <c r="G618" t="s">
        <v>96</v>
      </c>
      <c r="H618" s="321">
        <v>110132625</v>
      </c>
      <c r="I618" t="str">
        <f>Table3[[#This Row],[Company ]]&amp;Table3[[#This Row],[Product]]</f>
        <v>Charoen PokphandPigs</v>
      </c>
      <c r="J618" t="str">
        <f>INDEX('Company+Product scope'!D:D,MATCH(Table3[[#This Row],[Company+Product key]],'Company+Product scope'!C:C,0))</f>
        <v>Yes</v>
      </c>
    </row>
    <row r="619" spans="1:10">
      <c r="A619" t="s">
        <v>51</v>
      </c>
      <c r="B619" t="s">
        <v>69</v>
      </c>
      <c r="C619" t="s">
        <v>90</v>
      </c>
      <c r="D619" t="s">
        <v>64</v>
      </c>
      <c r="E619">
        <v>20</v>
      </c>
      <c r="F619" t="s">
        <v>105</v>
      </c>
      <c r="G619" t="s">
        <v>96</v>
      </c>
      <c r="H619" s="321">
        <v>614394000</v>
      </c>
      <c r="I619" t="str">
        <f>Table3[[#This Row],[Company ]]&amp;Table3[[#This Row],[Product]]</f>
        <v>WestfleischPigs</v>
      </c>
      <c r="J619" t="str">
        <f>INDEX('Company+Product scope'!D:D,MATCH(Table3[[#This Row],[Company+Product key]],'Company+Product scope'!C:C,0))</f>
        <v>Yes</v>
      </c>
    </row>
    <row r="620" spans="1:10">
      <c r="A620" t="s">
        <v>51</v>
      </c>
      <c r="B620" t="s">
        <v>94</v>
      </c>
      <c r="C620" t="s">
        <v>90</v>
      </c>
      <c r="D620" t="s">
        <v>64</v>
      </c>
      <c r="E620">
        <v>20</v>
      </c>
      <c r="F620" t="s">
        <v>105</v>
      </c>
      <c r="G620" t="s">
        <v>96</v>
      </c>
      <c r="H620" s="321">
        <v>595776000</v>
      </c>
      <c r="I620" t="str">
        <f>Table3[[#This Row],[Company ]]&amp;Table3[[#This Row],[Product]]</f>
        <v>Grupo JorgePigs</v>
      </c>
      <c r="J620" t="str">
        <f>INDEX('Company+Product scope'!D:D,MATCH(Table3[[#This Row],[Company+Product key]],'Company+Product scope'!C:C,0))</f>
        <v>Yes</v>
      </c>
    </row>
    <row r="621" spans="1:10">
      <c r="A621" t="s">
        <v>51</v>
      </c>
      <c r="B621" t="s">
        <v>83</v>
      </c>
      <c r="C621" t="s">
        <v>90</v>
      </c>
      <c r="D621" t="s">
        <v>72</v>
      </c>
      <c r="E621">
        <v>20</v>
      </c>
      <c r="F621" t="s">
        <v>105</v>
      </c>
      <c r="G621" t="s">
        <v>96</v>
      </c>
      <c r="H621" s="321">
        <v>385951500</v>
      </c>
      <c r="I621" t="str">
        <f>Table3[[#This Row],[Company ]]&amp;Table3[[#This Row],[Product]]</f>
        <v>New Hope GroupPigs</v>
      </c>
      <c r="J621" t="str">
        <f>INDEX('Company+Product scope'!D:D,MATCH(Table3[[#This Row],[Company+Product key]],'Company+Product scope'!C:C,0))</f>
        <v>Yes</v>
      </c>
    </row>
    <row r="622" spans="1:10">
      <c r="A622" t="s">
        <v>51</v>
      </c>
      <c r="B622" t="s">
        <v>74</v>
      </c>
      <c r="C622" t="s">
        <v>90</v>
      </c>
      <c r="D622" t="s">
        <v>72</v>
      </c>
      <c r="E622">
        <v>20</v>
      </c>
      <c r="F622" t="s">
        <v>105</v>
      </c>
      <c r="G622" t="s">
        <v>96</v>
      </c>
      <c r="H622" s="321">
        <v>374256000</v>
      </c>
      <c r="I622" t="str">
        <f>Table3[[#This Row],[Company ]]&amp;Table3[[#This Row],[Product]]</f>
        <v>Wen's Food GroupPigs</v>
      </c>
      <c r="J622" t="str">
        <f>INDEX('Company+Product scope'!D:D,MATCH(Table3[[#This Row],[Company+Product key]],'Company+Product scope'!C:C,0))</f>
        <v>Yes</v>
      </c>
    </row>
    <row r="623" spans="1:10">
      <c r="A623" t="s">
        <v>51</v>
      </c>
      <c r="B623" t="s">
        <v>65</v>
      </c>
      <c r="C623" t="s">
        <v>90</v>
      </c>
      <c r="D623" t="s">
        <v>64</v>
      </c>
      <c r="E623">
        <v>20</v>
      </c>
      <c r="F623" t="s">
        <v>105</v>
      </c>
      <c r="G623" t="s">
        <v>96</v>
      </c>
      <c r="H623" s="321">
        <v>65846153.84615384</v>
      </c>
      <c r="I623" t="str">
        <f>Table3[[#This Row],[Company ]]&amp;Table3[[#This Row],[Product]]</f>
        <v>Gruppo CremoniniPigs</v>
      </c>
      <c r="J623" t="str">
        <f>INDEX('Company+Product scope'!D:D,MATCH(Table3[[#This Row],[Company+Product key]],'Company+Product scope'!C:C,0))</f>
        <v>Yes</v>
      </c>
    </row>
    <row r="624" spans="1:10">
      <c r="A624" t="s">
        <v>51</v>
      </c>
      <c r="B624" t="s">
        <v>52</v>
      </c>
      <c r="C624" t="s">
        <v>53</v>
      </c>
      <c r="D624" t="s">
        <v>54</v>
      </c>
      <c r="E624">
        <v>20</v>
      </c>
      <c r="F624" t="s">
        <v>106</v>
      </c>
      <c r="G624" t="s">
        <v>96</v>
      </c>
      <c r="H624" s="321">
        <v>4242284032.2305617</v>
      </c>
      <c r="I624" t="str">
        <f>Table3[[#This Row],[Company ]]&amp;Table3[[#This Row],[Product]]</f>
        <v>JBSCattle</v>
      </c>
      <c r="J624" t="str">
        <f>INDEX('Company+Product scope'!D:D,MATCH(Table3[[#This Row],[Company+Product key]],'Company+Product scope'!C:C,0))</f>
        <v>Yes</v>
      </c>
    </row>
    <row r="625" spans="1:10">
      <c r="A625" t="s">
        <v>51</v>
      </c>
      <c r="B625" t="s">
        <v>52</v>
      </c>
      <c r="C625" t="s">
        <v>53</v>
      </c>
      <c r="D625" t="s">
        <v>57</v>
      </c>
      <c r="E625">
        <v>20</v>
      </c>
      <c r="F625" t="s">
        <v>106</v>
      </c>
      <c r="G625" t="s">
        <v>96</v>
      </c>
      <c r="H625" s="321">
        <v>2362081477.5037022</v>
      </c>
      <c r="I625" t="str">
        <f>Table3[[#This Row],[Company ]]&amp;Table3[[#This Row],[Product]]</f>
        <v>JBSCattle</v>
      </c>
      <c r="J625" t="str">
        <f>INDEX('Company+Product scope'!D:D,MATCH(Table3[[#This Row],[Company+Product key]],'Company+Product scope'!C:C,0))</f>
        <v>Yes</v>
      </c>
    </row>
    <row r="626" spans="1:10">
      <c r="A626" t="s">
        <v>51</v>
      </c>
      <c r="B626" t="s">
        <v>52</v>
      </c>
      <c r="C626" t="s">
        <v>53</v>
      </c>
      <c r="D626" t="s">
        <v>58</v>
      </c>
      <c r="E626">
        <v>20</v>
      </c>
      <c r="F626" t="s">
        <v>106</v>
      </c>
      <c r="G626" t="s">
        <v>96</v>
      </c>
      <c r="H626" s="321">
        <v>652217518.3963834</v>
      </c>
      <c r="I626" t="str">
        <f>Table3[[#This Row],[Company ]]&amp;Table3[[#This Row],[Product]]</f>
        <v>JBSCattle</v>
      </c>
      <c r="J626" t="str">
        <f>INDEX('Company+Product scope'!D:D,MATCH(Table3[[#This Row],[Company+Product key]],'Company+Product scope'!C:C,0))</f>
        <v>Yes</v>
      </c>
    </row>
    <row r="627" spans="1:10">
      <c r="A627" t="s">
        <v>51</v>
      </c>
      <c r="B627" t="s">
        <v>59</v>
      </c>
      <c r="C627" t="s">
        <v>53</v>
      </c>
      <c r="D627" t="s">
        <v>54</v>
      </c>
      <c r="E627">
        <v>20</v>
      </c>
      <c r="F627" t="s">
        <v>106</v>
      </c>
      <c r="G627" t="s">
        <v>96</v>
      </c>
      <c r="H627" s="321">
        <v>1747308445.701</v>
      </c>
      <c r="I627" t="str">
        <f>Table3[[#This Row],[Company ]]&amp;Table3[[#This Row],[Product]]</f>
        <v>MarfrigCattle</v>
      </c>
      <c r="J627" t="str">
        <f>INDEX('Company+Product scope'!D:D,MATCH(Table3[[#This Row],[Company+Product key]],'Company+Product scope'!C:C,0))</f>
        <v>Yes</v>
      </c>
    </row>
    <row r="628" spans="1:10">
      <c r="A628" t="s">
        <v>51</v>
      </c>
      <c r="B628" t="s">
        <v>59</v>
      </c>
      <c r="C628" t="s">
        <v>53</v>
      </c>
      <c r="D628" t="s">
        <v>57</v>
      </c>
      <c r="E628">
        <v>20</v>
      </c>
      <c r="F628" t="s">
        <v>106</v>
      </c>
      <c r="G628" t="s">
        <v>96</v>
      </c>
      <c r="H628" s="321">
        <v>776043632.19906282</v>
      </c>
      <c r="I628" t="str">
        <f>Table3[[#This Row],[Company ]]&amp;Table3[[#This Row],[Product]]</f>
        <v>MarfrigCattle</v>
      </c>
      <c r="J628" t="str">
        <f>INDEX('Company+Product scope'!D:D,MATCH(Table3[[#This Row],[Company+Product key]],'Company+Product scope'!C:C,0))</f>
        <v>Yes</v>
      </c>
    </row>
    <row r="629" spans="1:10">
      <c r="A629" t="s">
        <v>51</v>
      </c>
      <c r="B629" t="s">
        <v>60</v>
      </c>
      <c r="C629" t="s">
        <v>53</v>
      </c>
      <c r="D629" t="s">
        <v>57</v>
      </c>
      <c r="E629">
        <v>20</v>
      </c>
      <c r="F629" t="s">
        <v>106</v>
      </c>
      <c r="G629" t="s">
        <v>96</v>
      </c>
      <c r="H629" s="321">
        <v>1845668173.6111109</v>
      </c>
      <c r="I629" t="str">
        <f>Table3[[#This Row],[Company ]]&amp;Table3[[#This Row],[Product]]</f>
        <v>CargillCattle</v>
      </c>
      <c r="J629" t="str">
        <f>INDEX('Company+Product scope'!D:D,MATCH(Table3[[#This Row],[Company+Product key]],'Company+Product scope'!C:C,0))</f>
        <v>Yes</v>
      </c>
    </row>
    <row r="630" spans="1:10">
      <c r="A630" t="s">
        <v>51</v>
      </c>
      <c r="B630" t="s">
        <v>60</v>
      </c>
      <c r="C630" t="s">
        <v>53</v>
      </c>
      <c r="D630" t="s">
        <v>58</v>
      </c>
      <c r="E630">
        <v>20</v>
      </c>
      <c r="F630" t="s">
        <v>106</v>
      </c>
      <c r="G630" t="s">
        <v>96</v>
      </c>
      <c r="H630" s="321">
        <v>185449062.5</v>
      </c>
      <c r="I630" t="str">
        <f>Table3[[#This Row],[Company ]]&amp;Table3[[#This Row],[Product]]</f>
        <v>CargillCattle</v>
      </c>
      <c r="J630" t="str">
        <f>INDEX('Company+Product scope'!D:D,MATCH(Table3[[#This Row],[Company+Product key]],'Company+Product scope'!C:C,0))</f>
        <v>Yes</v>
      </c>
    </row>
    <row r="631" spans="1:10">
      <c r="A631" t="s">
        <v>51</v>
      </c>
      <c r="B631" t="s">
        <v>61</v>
      </c>
      <c r="C631" t="s">
        <v>53</v>
      </c>
      <c r="D631" t="s">
        <v>57</v>
      </c>
      <c r="E631">
        <v>20</v>
      </c>
      <c r="F631" t="s">
        <v>106</v>
      </c>
      <c r="G631" t="s">
        <v>96</v>
      </c>
      <c r="H631" s="321">
        <v>1558953039.5149801</v>
      </c>
      <c r="I631" t="str">
        <f>Table3[[#This Row],[Company ]]&amp;Table3[[#This Row],[Product]]</f>
        <v>TysonCattle</v>
      </c>
      <c r="J631" t="str">
        <f>INDEX('Company+Product scope'!D:D,MATCH(Table3[[#This Row],[Company+Product key]],'Company+Product scope'!C:C,0))</f>
        <v>Yes</v>
      </c>
    </row>
    <row r="632" spans="1:10">
      <c r="A632" t="s">
        <v>51</v>
      </c>
      <c r="B632" t="s">
        <v>61</v>
      </c>
      <c r="C632" t="s">
        <v>53</v>
      </c>
      <c r="D632" t="s">
        <v>58</v>
      </c>
      <c r="E632">
        <v>20</v>
      </c>
      <c r="F632" t="s">
        <v>106</v>
      </c>
      <c r="G632" t="s">
        <v>96</v>
      </c>
      <c r="H632" s="321">
        <v>112459843.86309522</v>
      </c>
      <c r="I632" t="str">
        <f>Table3[[#This Row],[Company ]]&amp;Table3[[#This Row],[Product]]</f>
        <v>TysonCattle</v>
      </c>
      <c r="J632" t="str">
        <f>INDEX('Company+Product scope'!D:D,MATCH(Table3[[#This Row],[Company+Product key]],'Company+Product scope'!C:C,0))</f>
        <v>Yes</v>
      </c>
    </row>
    <row r="633" spans="1:10">
      <c r="A633" t="s">
        <v>51</v>
      </c>
      <c r="B633" t="s">
        <v>62</v>
      </c>
      <c r="C633" t="s">
        <v>53</v>
      </c>
      <c r="D633" t="s">
        <v>54</v>
      </c>
      <c r="E633">
        <v>20</v>
      </c>
      <c r="F633" t="s">
        <v>106</v>
      </c>
      <c r="G633" t="s">
        <v>96</v>
      </c>
      <c r="H633" s="321">
        <v>1782628336.1249998</v>
      </c>
      <c r="I633" t="str">
        <f>Table3[[#This Row],[Company ]]&amp;Table3[[#This Row],[Product]]</f>
        <v>MinervaCattle</v>
      </c>
      <c r="J633" t="str">
        <f>INDEX('Company+Product scope'!D:D,MATCH(Table3[[#This Row],[Company+Product key]],'Company+Product scope'!C:C,0))</f>
        <v>Yes</v>
      </c>
    </row>
    <row r="634" spans="1:10">
      <c r="A634" t="s">
        <v>51</v>
      </c>
      <c r="B634" t="s">
        <v>63</v>
      </c>
      <c r="C634" t="s">
        <v>53</v>
      </c>
      <c r="D634" t="s">
        <v>64</v>
      </c>
      <c r="E634">
        <v>20</v>
      </c>
      <c r="F634" t="s">
        <v>106</v>
      </c>
      <c r="G634" t="s">
        <v>96</v>
      </c>
      <c r="H634" s="321">
        <v>731097600.00000024</v>
      </c>
      <c r="I634" t="str">
        <f>Table3[[#This Row],[Company ]]&amp;Table3[[#This Row],[Product]]</f>
        <v>BigardCattle</v>
      </c>
      <c r="J634" t="str">
        <f>INDEX('Company+Product scope'!D:D,MATCH(Table3[[#This Row],[Company+Product key]],'Company+Product scope'!C:C,0))</f>
        <v>Yes</v>
      </c>
    </row>
    <row r="635" spans="1:10">
      <c r="A635" t="s">
        <v>51</v>
      </c>
      <c r="B635" t="s">
        <v>65</v>
      </c>
      <c r="C635" t="s">
        <v>53</v>
      </c>
      <c r="D635" t="s">
        <v>64</v>
      </c>
      <c r="E635">
        <v>20</v>
      </c>
      <c r="F635" t="s">
        <v>106</v>
      </c>
      <c r="G635" t="s">
        <v>96</v>
      </c>
      <c r="H635" s="321">
        <v>705729940</v>
      </c>
      <c r="I635" t="str">
        <f>Table3[[#This Row],[Company ]]&amp;Table3[[#This Row],[Product]]</f>
        <v>Gruppo CremoniniCattle</v>
      </c>
      <c r="J635" t="str">
        <f>INDEX('Company+Product scope'!D:D,MATCH(Table3[[#This Row],[Company+Product key]],'Company+Product scope'!C:C,0))</f>
        <v>Yes</v>
      </c>
    </row>
    <row r="636" spans="1:10">
      <c r="A636" t="s">
        <v>51</v>
      </c>
      <c r="B636" t="s">
        <v>66</v>
      </c>
      <c r="C636" t="s">
        <v>53</v>
      </c>
      <c r="D636" t="s">
        <v>64</v>
      </c>
      <c r="E636">
        <v>20</v>
      </c>
      <c r="F636" t="s">
        <v>106</v>
      </c>
      <c r="G636" t="s">
        <v>96</v>
      </c>
      <c r="H636" s="321">
        <v>289882783.21537501</v>
      </c>
      <c r="I636" t="str">
        <f>Table3[[#This Row],[Company ]]&amp;Table3[[#This Row],[Product]]</f>
        <v>Vion Food GroupCattle</v>
      </c>
      <c r="J636" t="str">
        <f>INDEX('Company+Product scope'!D:D,MATCH(Table3[[#This Row],[Company+Product key]],'Company+Product scope'!C:C,0))</f>
        <v>Yes</v>
      </c>
    </row>
    <row r="637" spans="1:10">
      <c r="A637" t="s">
        <v>51</v>
      </c>
      <c r="B637" t="s">
        <v>67</v>
      </c>
      <c r="C637" t="s">
        <v>53</v>
      </c>
      <c r="D637" t="s">
        <v>64</v>
      </c>
      <c r="E637">
        <v>20</v>
      </c>
      <c r="F637" t="s">
        <v>106</v>
      </c>
      <c r="G637" t="s">
        <v>96</v>
      </c>
      <c r="H637" s="321">
        <v>288478626.75</v>
      </c>
      <c r="I637" t="str">
        <f>Table3[[#This Row],[Company ]]&amp;Table3[[#This Row],[Product]]</f>
        <v>Danish CrownCattle</v>
      </c>
      <c r="J637" t="str">
        <f>INDEX('Company+Product scope'!D:D,MATCH(Table3[[#This Row],[Company+Product key]],'Company+Product scope'!C:C,0))</f>
        <v>Yes</v>
      </c>
    </row>
    <row r="638" spans="1:10">
      <c r="A638" t="s">
        <v>51</v>
      </c>
      <c r="B638" t="s">
        <v>68</v>
      </c>
      <c r="C638" t="s">
        <v>53</v>
      </c>
      <c r="D638" t="s">
        <v>58</v>
      </c>
      <c r="E638">
        <v>20</v>
      </c>
      <c r="F638" t="s">
        <v>106</v>
      </c>
      <c r="G638" t="s">
        <v>96</v>
      </c>
      <c r="H638" s="321">
        <v>185449062.5</v>
      </c>
      <c r="I638" t="str">
        <f>Table3[[#This Row],[Company ]]&amp;Table3[[#This Row],[Product]]</f>
        <v>Teys Cattle</v>
      </c>
      <c r="J638" t="str">
        <f>INDEX('Company+Product scope'!D:D,MATCH(Table3[[#This Row],[Company+Product key]],'Company+Product scope'!C:C,0))</f>
        <v>Yes</v>
      </c>
    </row>
    <row r="639" spans="1:10">
      <c r="A639" t="s">
        <v>51</v>
      </c>
      <c r="B639" t="s">
        <v>69</v>
      </c>
      <c r="C639" t="s">
        <v>53</v>
      </c>
      <c r="D639" t="s">
        <v>64</v>
      </c>
      <c r="E639">
        <v>20</v>
      </c>
      <c r="F639" t="s">
        <v>106</v>
      </c>
      <c r="G639" t="s">
        <v>96</v>
      </c>
      <c r="H639" s="321">
        <v>144163597.20000002</v>
      </c>
      <c r="I639" t="str">
        <f>Table3[[#This Row],[Company ]]&amp;Table3[[#This Row],[Product]]</f>
        <v>WestfleischCattle</v>
      </c>
      <c r="J639" t="str">
        <f>INDEX('Company+Product scope'!D:D,MATCH(Table3[[#This Row],[Company+Product key]],'Company+Product scope'!C:C,0))</f>
        <v>Yes</v>
      </c>
    </row>
    <row r="640" spans="1:10">
      <c r="A640" t="s">
        <v>51</v>
      </c>
      <c r="B640" t="s">
        <v>70</v>
      </c>
      <c r="C640" t="s">
        <v>53</v>
      </c>
      <c r="D640" t="s">
        <v>64</v>
      </c>
      <c r="E640">
        <v>20</v>
      </c>
      <c r="F640" t="s">
        <v>106</v>
      </c>
      <c r="G640" t="s">
        <v>96</v>
      </c>
      <c r="H640" s="321">
        <v>137803438.5</v>
      </c>
      <c r="I640" t="str">
        <f>Table3[[#This Row],[Company ]]&amp;Table3[[#This Row],[Product]]</f>
        <v>Tönnies GroupCattle</v>
      </c>
      <c r="J640" t="str">
        <f>INDEX('Company+Product scope'!D:D,MATCH(Table3[[#This Row],[Company+Product key]],'Company+Product scope'!C:C,0))</f>
        <v>Yes</v>
      </c>
    </row>
    <row r="641" spans="1:10">
      <c r="A641" t="s">
        <v>51</v>
      </c>
      <c r="B641" t="s">
        <v>52</v>
      </c>
      <c r="C641" t="s">
        <v>71</v>
      </c>
      <c r="D641" t="s">
        <v>57</v>
      </c>
      <c r="E641">
        <v>20</v>
      </c>
      <c r="F641" t="s">
        <v>106</v>
      </c>
      <c r="G641" t="s">
        <v>96</v>
      </c>
      <c r="H641" s="321">
        <v>409090768.54153848</v>
      </c>
      <c r="I641" t="str">
        <f>Table3[[#This Row],[Company ]]&amp;Table3[[#This Row],[Product]]</f>
        <v>JBSChicken</v>
      </c>
      <c r="J641" t="str">
        <f>INDEX('Company+Product scope'!D:D,MATCH(Table3[[#This Row],[Company+Product key]],'Company+Product scope'!C:C,0))</f>
        <v>Yes</v>
      </c>
    </row>
    <row r="642" spans="1:10">
      <c r="A642" t="s">
        <v>51</v>
      </c>
      <c r="B642" t="s">
        <v>52</v>
      </c>
      <c r="C642" t="s">
        <v>71</v>
      </c>
      <c r="D642" t="s">
        <v>54</v>
      </c>
      <c r="E642">
        <v>20</v>
      </c>
      <c r="F642" t="s">
        <v>106</v>
      </c>
      <c r="G642" t="s">
        <v>96</v>
      </c>
      <c r="H642" s="321">
        <v>583246070.03520012</v>
      </c>
      <c r="I642" t="str">
        <f>Table3[[#This Row],[Company ]]&amp;Table3[[#This Row],[Product]]</f>
        <v>JBSChicken</v>
      </c>
      <c r="J642" t="str">
        <f>INDEX('Company+Product scope'!D:D,MATCH(Table3[[#This Row],[Company+Product key]],'Company+Product scope'!C:C,0))</f>
        <v>Yes</v>
      </c>
    </row>
    <row r="643" spans="1:10">
      <c r="A643" t="s">
        <v>51</v>
      </c>
      <c r="B643" t="s">
        <v>52</v>
      </c>
      <c r="C643" t="s">
        <v>71</v>
      </c>
      <c r="D643" t="s">
        <v>64</v>
      </c>
      <c r="E643">
        <v>20</v>
      </c>
      <c r="F643" t="s">
        <v>106</v>
      </c>
      <c r="G643" t="s">
        <v>96</v>
      </c>
      <c r="H643" s="321">
        <v>178511531.38129231</v>
      </c>
      <c r="I643" t="str">
        <f>Table3[[#This Row],[Company ]]&amp;Table3[[#This Row],[Product]]</f>
        <v>JBSChicken</v>
      </c>
      <c r="J643" t="str">
        <f>INDEX('Company+Product scope'!D:D,MATCH(Table3[[#This Row],[Company+Product key]],'Company+Product scope'!C:C,0))</f>
        <v>Yes</v>
      </c>
    </row>
    <row r="644" spans="1:10">
      <c r="A644" t="s">
        <v>51</v>
      </c>
      <c r="B644" t="s">
        <v>61</v>
      </c>
      <c r="C644" t="s">
        <v>71</v>
      </c>
      <c r="D644" t="s">
        <v>57</v>
      </c>
      <c r="E644">
        <v>20</v>
      </c>
      <c r="F644" t="s">
        <v>106</v>
      </c>
      <c r="G644" t="s">
        <v>96</v>
      </c>
      <c r="H644" s="321">
        <v>393386344.83870965</v>
      </c>
      <c r="I644" t="str">
        <f>Table3[[#This Row],[Company ]]&amp;Table3[[#This Row],[Product]]</f>
        <v>TysonChicken</v>
      </c>
      <c r="J644" t="str">
        <f>INDEX('Company+Product scope'!D:D,MATCH(Table3[[#This Row],[Company+Product key]],'Company+Product scope'!C:C,0))</f>
        <v>Yes</v>
      </c>
    </row>
    <row r="645" spans="1:10">
      <c r="A645" t="s">
        <v>51</v>
      </c>
      <c r="B645" t="s">
        <v>61</v>
      </c>
      <c r="C645" t="s">
        <v>71</v>
      </c>
      <c r="D645" t="s">
        <v>72</v>
      </c>
      <c r="E645">
        <v>20</v>
      </c>
      <c r="F645" t="s">
        <v>106</v>
      </c>
      <c r="G645" t="s">
        <v>96</v>
      </c>
      <c r="H645" s="321">
        <v>85789166.806451604</v>
      </c>
      <c r="I645" t="str">
        <f>Table3[[#This Row],[Company ]]&amp;Table3[[#This Row],[Product]]</f>
        <v>TysonChicken</v>
      </c>
      <c r="J645" t="str">
        <f>INDEX('Company+Product scope'!D:D,MATCH(Table3[[#This Row],[Company+Product key]],'Company+Product scope'!C:C,0))</f>
        <v>Yes</v>
      </c>
    </row>
    <row r="646" spans="1:10">
      <c r="A646" t="s">
        <v>51</v>
      </c>
      <c r="B646" t="s">
        <v>73</v>
      </c>
      <c r="C646" t="s">
        <v>71</v>
      </c>
      <c r="D646" t="s">
        <v>54</v>
      </c>
      <c r="E646">
        <v>20</v>
      </c>
      <c r="F646" t="s">
        <v>106</v>
      </c>
      <c r="G646" t="s">
        <v>96</v>
      </c>
      <c r="H646" s="321">
        <v>665790338.47040021</v>
      </c>
      <c r="I646" t="str">
        <f>Table3[[#This Row],[Company ]]&amp;Table3[[#This Row],[Product]]</f>
        <v>BRFChicken</v>
      </c>
      <c r="J646" t="str">
        <f>INDEX('Company+Product scope'!D:D,MATCH(Table3[[#This Row],[Company+Product key]],'Company+Product scope'!C:C,0))</f>
        <v>Yes</v>
      </c>
    </row>
    <row r="647" spans="1:10">
      <c r="A647" t="s">
        <v>51</v>
      </c>
      <c r="B647" t="s">
        <v>74</v>
      </c>
      <c r="C647" t="s">
        <v>71</v>
      </c>
      <c r="D647" t="s">
        <v>72</v>
      </c>
      <c r="E647">
        <v>20</v>
      </c>
      <c r="F647" t="s">
        <v>106</v>
      </c>
      <c r="G647" t="s">
        <v>96</v>
      </c>
      <c r="H647" s="321">
        <v>485966344.49999994</v>
      </c>
      <c r="I647" t="str">
        <f>Table3[[#This Row],[Company ]]&amp;Table3[[#This Row],[Product]]</f>
        <v>Wen's Food GroupChicken</v>
      </c>
      <c r="J647" t="str">
        <f>INDEX('Company+Product scope'!D:D,MATCH(Table3[[#This Row],[Company+Product key]],'Company+Product scope'!C:C,0))</f>
        <v>Yes</v>
      </c>
    </row>
    <row r="648" spans="1:10">
      <c r="A648" t="s">
        <v>51</v>
      </c>
      <c r="B648" t="s">
        <v>60</v>
      </c>
      <c r="C648" t="s">
        <v>71</v>
      </c>
      <c r="D648" t="s">
        <v>57</v>
      </c>
      <c r="E648">
        <v>20</v>
      </c>
      <c r="F648" t="s">
        <v>106</v>
      </c>
      <c r="G648" t="s">
        <v>96</v>
      </c>
      <c r="H648" s="321">
        <v>121554420</v>
      </c>
      <c r="I648" t="str">
        <f>Table3[[#This Row],[Company ]]&amp;Table3[[#This Row],[Product]]</f>
        <v>CargillChicken</v>
      </c>
      <c r="J648" t="str">
        <f>INDEX('Company+Product scope'!D:D,MATCH(Table3[[#This Row],[Company+Product key]],'Company+Product scope'!C:C,0))</f>
        <v>Yes</v>
      </c>
    </row>
    <row r="649" spans="1:10">
      <c r="A649" t="s">
        <v>51</v>
      </c>
      <c r="B649" t="s">
        <v>60</v>
      </c>
      <c r="C649" t="s">
        <v>71</v>
      </c>
      <c r="D649" t="s">
        <v>54</v>
      </c>
      <c r="E649">
        <v>20</v>
      </c>
      <c r="F649" t="s">
        <v>106</v>
      </c>
      <c r="G649" t="s">
        <v>96</v>
      </c>
      <c r="H649" s="321">
        <v>111092696</v>
      </c>
      <c r="I649" t="str">
        <f>Table3[[#This Row],[Company ]]&amp;Table3[[#This Row],[Product]]</f>
        <v>CargillChicken</v>
      </c>
      <c r="J649" t="str">
        <f>INDEX('Company+Product scope'!D:D,MATCH(Table3[[#This Row],[Company+Product key]],'Company+Product scope'!C:C,0))</f>
        <v>Yes</v>
      </c>
    </row>
    <row r="650" spans="1:10">
      <c r="A650" t="s">
        <v>51</v>
      </c>
      <c r="B650" t="s">
        <v>60</v>
      </c>
      <c r="C650" t="s">
        <v>71</v>
      </c>
      <c r="D650" t="s">
        <v>72</v>
      </c>
      <c r="E650">
        <v>20</v>
      </c>
      <c r="F650" t="s">
        <v>106</v>
      </c>
      <c r="G650" t="s">
        <v>96</v>
      </c>
      <c r="H650" s="321">
        <v>73942470</v>
      </c>
      <c r="I650" t="str">
        <f>Table3[[#This Row],[Company ]]&amp;Table3[[#This Row],[Product]]</f>
        <v>CargillChicken</v>
      </c>
      <c r="J650" t="str">
        <f>INDEX('Company+Product scope'!D:D,MATCH(Table3[[#This Row],[Company+Product key]],'Company+Product scope'!C:C,0))</f>
        <v>Yes</v>
      </c>
    </row>
    <row r="651" spans="1:10">
      <c r="A651" t="s">
        <v>51</v>
      </c>
      <c r="B651" t="s">
        <v>60</v>
      </c>
      <c r="C651" t="s">
        <v>71</v>
      </c>
      <c r="D651" t="s">
        <v>64</v>
      </c>
      <c r="E651">
        <v>20</v>
      </c>
      <c r="F651" t="s">
        <v>106</v>
      </c>
      <c r="G651" t="s">
        <v>96</v>
      </c>
      <c r="H651" s="321">
        <v>65191535.999999993</v>
      </c>
      <c r="I651" t="str">
        <f>Table3[[#This Row],[Company ]]&amp;Table3[[#This Row],[Product]]</f>
        <v>CargillChicken</v>
      </c>
      <c r="J651" t="str">
        <f>INDEX('Company+Product scope'!D:D,MATCH(Table3[[#This Row],[Company+Product key]],'Company+Product scope'!C:C,0))</f>
        <v>Yes</v>
      </c>
    </row>
    <row r="652" spans="1:10">
      <c r="A652" t="s">
        <v>51</v>
      </c>
      <c r="B652" t="s">
        <v>75</v>
      </c>
      <c r="C652" t="s">
        <v>71</v>
      </c>
      <c r="D652" t="s">
        <v>72</v>
      </c>
      <c r="E652">
        <v>20</v>
      </c>
      <c r="F652" t="s">
        <v>106</v>
      </c>
      <c r="G652" t="s">
        <v>96</v>
      </c>
      <c r="H652" s="321">
        <v>402986461.49999994</v>
      </c>
      <c r="I652" t="str">
        <f>Table3[[#This Row],[Company ]]&amp;Table3[[#This Row],[Product]]</f>
        <v>JapfaChicken</v>
      </c>
      <c r="J652" t="str">
        <f>INDEX('Company+Product scope'!D:D,MATCH(Table3[[#This Row],[Company+Product key]],'Company+Product scope'!C:C,0))</f>
        <v>Yes</v>
      </c>
    </row>
    <row r="653" spans="1:10">
      <c r="A653" t="s">
        <v>51</v>
      </c>
      <c r="B653" t="s">
        <v>76</v>
      </c>
      <c r="C653" t="s">
        <v>71</v>
      </c>
      <c r="D653" t="s">
        <v>72</v>
      </c>
      <c r="E653">
        <v>20</v>
      </c>
      <c r="F653" t="s">
        <v>106</v>
      </c>
      <c r="G653" t="s">
        <v>96</v>
      </c>
      <c r="H653" s="321">
        <v>332741115</v>
      </c>
      <c r="I653" t="str">
        <f>Table3[[#This Row],[Company ]]&amp;Table3[[#This Row],[Product]]</f>
        <v>Wellhope AgritechChicken</v>
      </c>
      <c r="J653" t="str">
        <f>INDEX('Company+Product scope'!D:D,MATCH(Table3[[#This Row],[Company+Product key]],'Company+Product scope'!C:C,0))</f>
        <v>Yes</v>
      </c>
    </row>
    <row r="654" spans="1:10">
      <c r="A654" t="s">
        <v>51</v>
      </c>
      <c r="B654" t="s">
        <v>77</v>
      </c>
      <c r="C654" t="s">
        <v>71</v>
      </c>
      <c r="D654" t="s">
        <v>72</v>
      </c>
      <c r="E654">
        <v>20</v>
      </c>
      <c r="F654" t="s">
        <v>106</v>
      </c>
      <c r="G654" t="s">
        <v>96</v>
      </c>
      <c r="H654" s="321">
        <v>281392177.5</v>
      </c>
      <c r="I654" t="str">
        <f>Table3[[#This Row],[Company ]]&amp;Table3[[#This Row],[Product]]</f>
        <v>Charoen PokphandChicken</v>
      </c>
      <c r="J654" t="str">
        <f>INDEX('Company+Product scope'!D:D,MATCH(Table3[[#This Row],[Company+Product key]],'Company+Product scope'!C:C,0))</f>
        <v>Yes</v>
      </c>
    </row>
    <row r="655" spans="1:10">
      <c r="A655" t="s">
        <v>51</v>
      </c>
      <c r="B655" t="s">
        <v>77</v>
      </c>
      <c r="C655" t="s">
        <v>71</v>
      </c>
      <c r="D655" t="s">
        <v>78</v>
      </c>
      <c r="E655">
        <v>20</v>
      </c>
      <c r="F655" t="s">
        <v>106</v>
      </c>
      <c r="G655" t="s">
        <v>96</v>
      </c>
      <c r="H655" s="321">
        <v>15765050</v>
      </c>
      <c r="I655" t="str">
        <f>Table3[[#This Row],[Company ]]&amp;Table3[[#This Row],[Product]]</f>
        <v>Charoen PokphandChicken</v>
      </c>
      <c r="J655" t="str">
        <f>INDEX('Company+Product scope'!D:D,MATCH(Table3[[#This Row],[Company+Product key]],'Company+Product scope'!C:C,0))</f>
        <v>Yes</v>
      </c>
    </row>
    <row r="656" spans="1:10">
      <c r="A656" t="s">
        <v>51</v>
      </c>
      <c r="B656" t="s">
        <v>79</v>
      </c>
      <c r="C656" t="s">
        <v>71</v>
      </c>
      <c r="D656" t="s">
        <v>72</v>
      </c>
      <c r="E656">
        <v>20</v>
      </c>
      <c r="F656" t="s">
        <v>106</v>
      </c>
      <c r="G656" t="s">
        <v>96</v>
      </c>
      <c r="H656" s="321">
        <v>279338220</v>
      </c>
      <c r="I656" t="str">
        <f>Table3[[#This Row],[Company ]]&amp;Table3[[#This Row],[Product]]</f>
        <v>Fuijan Sunner DevelopmentChicken</v>
      </c>
      <c r="J656" t="str">
        <f>INDEX('Company+Product scope'!D:D,MATCH(Table3[[#This Row],[Company+Product key]],'Company+Product scope'!C:C,0))</f>
        <v>Yes</v>
      </c>
    </row>
    <row r="657" spans="1:10">
      <c r="A657" t="s">
        <v>51</v>
      </c>
      <c r="B657" t="s">
        <v>80</v>
      </c>
      <c r="C657" t="s">
        <v>71</v>
      </c>
      <c r="D657" t="s">
        <v>57</v>
      </c>
      <c r="E657">
        <v>20</v>
      </c>
      <c r="F657" t="s">
        <v>106</v>
      </c>
      <c r="G657" t="s">
        <v>96</v>
      </c>
      <c r="H657" s="321">
        <v>152056500</v>
      </c>
      <c r="I657" t="str">
        <f>Table3[[#This Row],[Company ]]&amp;Table3[[#This Row],[Product]]</f>
        <v>Koch FoodsChicken</v>
      </c>
      <c r="J657" t="str">
        <f>INDEX('Company+Product scope'!D:D,MATCH(Table3[[#This Row],[Company+Product key]],'Company+Product scope'!C:C,0))</f>
        <v>Yes</v>
      </c>
    </row>
    <row r="658" spans="1:10">
      <c r="A658" t="s">
        <v>51</v>
      </c>
      <c r="B658" t="s">
        <v>81</v>
      </c>
      <c r="C658" t="s">
        <v>71</v>
      </c>
      <c r="D658" t="s">
        <v>82</v>
      </c>
      <c r="E658">
        <v>20</v>
      </c>
      <c r="F658" t="s">
        <v>106</v>
      </c>
      <c r="G658" t="s">
        <v>96</v>
      </c>
      <c r="H658" s="321">
        <v>282087929.20000005</v>
      </c>
      <c r="I658" t="str">
        <f>Table3[[#This Row],[Company ]]&amp;Table3[[#This Row],[Product]]</f>
        <v>Arab Company for Livestock Development (ACOLID)Chicken</v>
      </c>
      <c r="J658" t="str">
        <f>INDEX('Company+Product scope'!D:D,MATCH(Table3[[#This Row],[Company+Product key]],'Company+Product scope'!C:C,0))</f>
        <v>Yes</v>
      </c>
    </row>
    <row r="659" spans="1:10">
      <c r="A659" t="s">
        <v>51</v>
      </c>
      <c r="B659" t="s">
        <v>83</v>
      </c>
      <c r="C659" t="s">
        <v>71</v>
      </c>
      <c r="D659" t="s">
        <v>72</v>
      </c>
      <c r="E659">
        <v>20</v>
      </c>
      <c r="F659" t="s">
        <v>106</v>
      </c>
      <c r="G659" t="s">
        <v>96</v>
      </c>
      <c r="H659" s="321">
        <v>270210432.87</v>
      </c>
      <c r="I659" t="str">
        <f>Table3[[#This Row],[Company ]]&amp;Table3[[#This Row],[Product]]</f>
        <v>New Hope GroupChicken</v>
      </c>
      <c r="J659" t="str">
        <f>INDEX('Company+Product scope'!D:D,MATCH(Table3[[#This Row],[Company+Product key]],'Company+Product scope'!C:C,0))</f>
        <v>Yes</v>
      </c>
    </row>
    <row r="660" spans="1:10">
      <c r="A660" t="s">
        <v>51</v>
      </c>
      <c r="B660" t="s">
        <v>84</v>
      </c>
      <c r="C660" t="s">
        <v>71</v>
      </c>
      <c r="D660" t="s">
        <v>54</v>
      </c>
      <c r="E660">
        <v>20</v>
      </c>
      <c r="F660" t="s">
        <v>106</v>
      </c>
      <c r="G660" t="s">
        <v>96</v>
      </c>
      <c r="H660" s="321">
        <v>208556920</v>
      </c>
      <c r="I660" t="str">
        <f>Table3[[#This Row],[Company ]]&amp;Table3[[#This Row],[Product]]</f>
        <v>Industrias BachocoChicken</v>
      </c>
      <c r="J660" t="str">
        <f>INDEX('Company+Product scope'!D:D,MATCH(Table3[[#This Row],[Company+Product key]],'Company+Product scope'!C:C,0))</f>
        <v>Yes</v>
      </c>
    </row>
    <row r="661" spans="1:10">
      <c r="A661" t="s">
        <v>51</v>
      </c>
      <c r="B661" t="s">
        <v>84</v>
      </c>
      <c r="C661" t="s">
        <v>71</v>
      </c>
      <c r="D661" t="s">
        <v>57</v>
      </c>
      <c r="E661">
        <v>20</v>
      </c>
      <c r="F661" t="s">
        <v>106</v>
      </c>
      <c r="G661" t="s">
        <v>96</v>
      </c>
      <c r="H661" s="321">
        <v>30638250</v>
      </c>
      <c r="I661" t="str">
        <f>Table3[[#This Row],[Company ]]&amp;Table3[[#This Row],[Product]]</f>
        <v>Industrias BachocoChicken</v>
      </c>
      <c r="J661" t="str">
        <f>INDEX('Company+Product scope'!D:D,MATCH(Table3[[#This Row],[Company+Product key]],'Company+Product scope'!C:C,0))</f>
        <v>Yes</v>
      </c>
    </row>
    <row r="662" spans="1:10">
      <c r="A662" t="s">
        <v>51</v>
      </c>
      <c r="B662" t="s">
        <v>85</v>
      </c>
      <c r="C662" t="s">
        <v>71</v>
      </c>
      <c r="D662" t="s">
        <v>57</v>
      </c>
      <c r="E662">
        <v>20</v>
      </c>
      <c r="F662" t="s">
        <v>106</v>
      </c>
      <c r="G662" t="s">
        <v>96</v>
      </c>
      <c r="H662" s="321">
        <v>139574250</v>
      </c>
      <c r="I662" t="str">
        <f>Table3[[#This Row],[Company ]]&amp;Table3[[#This Row],[Product]]</f>
        <v>Perdue FarmsChicken</v>
      </c>
      <c r="J662" t="str">
        <f>INDEX('Company+Product scope'!D:D,MATCH(Table3[[#This Row],[Company+Product key]],'Company+Product scope'!C:C,0))</f>
        <v>Yes</v>
      </c>
    </row>
    <row r="663" spans="1:10">
      <c r="A663" t="s">
        <v>51</v>
      </c>
      <c r="B663" t="s">
        <v>86</v>
      </c>
      <c r="C663" t="s">
        <v>71</v>
      </c>
      <c r="D663" t="s">
        <v>57</v>
      </c>
      <c r="E663">
        <v>20</v>
      </c>
      <c r="F663" t="s">
        <v>106</v>
      </c>
      <c r="G663" t="s">
        <v>96</v>
      </c>
      <c r="H663" s="321">
        <v>121554420</v>
      </c>
      <c r="I663" t="str">
        <f>Table3[[#This Row],[Company ]]&amp;Table3[[#This Row],[Product]]</f>
        <v>Continental Grain CompanyChicken</v>
      </c>
      <c r="J663" t="str">
        <f>INDEX('Company+Product scope'!D:D,MATCH(Table3[[#This Row],[Company+Product key]],'Company+Product scope'!C:C,0))</f>
        <v>Yes</v>
      </c>
    </row>
    <row r="664" spans="1:10">
      <c r="A664" t="s">
        <v>51</v>
      </c>
      <c r="B664" t="s">
        <v>87</v>
      </c>
      <c r="C664" t="s">
        <v>71</v>
      </c>
      <c r="D664" t="s">
        <v>72</v>
      </c>
      <c r="E664">
        <v>20</v>
      </c>
      <c r="F664" t="s">
        <v>106</v>
      </c>
      <c r="G664" t="s">
        <v>96</v>
      </c>
      <c r="H664" s="321">
        <v>85992354</v>
      </c>
      <c r="I664" t="str">
        <f>Table3[[#This Row],[Company ]]&amp;Table3[[#This Row],[Product]]</f>
        <v>WH GroupChicken</v>
      </c>
      <c r="J664" t="str">
        <f>INDEX('Company+Product scope'!D:D,MATCH(Table3[[#This Row],[Company+Product key]],'Company+Product scope'!C:C,0))</f>
        <v>Yes</v>
      </c>
    </row>
    <row r="665" spans="1:10">
      <c r="A665" t="s">
        <v>51</v>
      </c>
      <c r="B665" t="s">
        <v>87</v>
      </c>
      <c r="C665" t="s">
        <v>71</v>
      </c>
      <c r="D665" t="s">
        <v>88</v>
      </c>
      <c r="E665">
        <v>20</v>
      </c>
      <c r="F665" t="s">
        <v>106</v>
      </c>
      <c r="G665" t="s">
        <v>96</v>
      </c>
      <c r="H665" s="321">
        <v>39311230</v>
      </c>
      <c r="I665" t="str">
        <f>Table3[[#This Row],[Company ]]&amp;Table3[[#This Row],[Product]]</f>
        <v>WH GroupChicken</v>
      </c>
      <c r="J665" t="str">
        <f>INDEX('Company+Product scope'!D:D,MATCH(Table3[[#This Row],[Company+Product key]],'Company+Product scope'!C:C,0))</f>
        <v>Yes</v>
      </c>
    </row>
    <row r="666" spans="1:10">
      <c r="A666" t="s">
        <v>51</v>
      </c>
      <c r="B666" t="s">
        <v>89</v>
      </c>
      <c r="C666" t="s">
        <v>71</v>
      </c>
      <c r="D666" t="s">
        <v>54</v>
      </c>
      <c r="E666">
        <v>20</v>
      </c>
      <c r="F666" t="s">
        <v>106</v>
      </c>
      <c r="G666" t="s">
        <v>96</v>
      </c>
      <c r="H666" s="321">
        <v>132485267.20000002</v>
      </c>
      <c r="I666" t="str">
        <f>Table3[[#This Row],[Company ]]&amp;Table3[[#This Row],[Product]]</f>
        <v>Aurora AlimentosChicken</v>
      </c>
      <c r="J666" t="str">
        <f>INDEX('Company+Product scope'!D:D,MATCH(Table3[[#This Row],[Company+Product key]],'Company+Product scope'!C:C,0))</f>
        <v>Yes</v>
      </c>
    </row>
    <row r="667" spans="1:10">
      <c r="A667" t="s">
        <v>51</v>
      </c>
      <c r="B667" t="s">
        <v>87</v>
      </c>
      <c r="C667" t="s">
        <v>90</v>
      </c>
      <c r="D667" t="s">
        <v>57</v>
      </c>
      <c r="E667">
        <v>20</v>
      </c>
      <c r="F667" t="s">
        <v>106</v>
      </c>
      <c r="G667" t="s">
        <v>96</v>
      </c>
      <c r="H667" s="321">
        <v>423102030.25290406</v>
      </c>
      <c r="I667" t="str">
        <f>Table3[[#This Row],[Company ]]&amp;Table3[[#This Row],[Product]]</f>
        <v>WH GroupPigs</v>
      </c>
      <c r="J667" t="str">
        <f>INDEX('Company+Product scope'!D:D,MATCH(Table3[[#This Row],[Company+Product key]],'Company+Product scope'!C:C,0))</f>
        <v>Yes</v>
      </c>
    </row>
    <row r="668" spans="1:10">
      <c r="A668" t="s">
        <v>51</v>
      </c>
      <c r="B668" t="s">
        <v>87</v>
      </c>
      <c r="C668" t="s">
        <v>90</v>
      </c>
      <c r="D668" t="s">
        <v>72</v>
      </c>
      <c r="E668">
        <v>20</v>
      </c>
      <c r="F668" t="s">
        <v>106</v>
      </c>
      <c r="G668" t="s">
        <v>96</v>
      </c>
      <c r="H668" s="321">
        <v>441147981.43541127</v>
      </c>
      <c r="I668" t="str">
        <f>Table3[[#This Row],[Company ]]&amp;Table3[[#This Row],[Product]]</f>
        <v>WH GroupPigs</v>
      </c>
      <c r="J668" t="str">
        <f>INDEX('Company+Product scope'!D:D,MATCH(Table3[[#This Row],[Company+Product key]],'Company+Product scope'!C:C,0))</f>
        <v>Yes</v>
      </c>
    </row>
    <row r="669" spans="1:10">
      <c r="A669" t="s">
        <v>51</v>
      </c>
      <c r="B669" t="s">
        <v>87</v>
      </c>
      <c r="C669" t="s">
        <v>90</v>
      </c>
      <c r="D669" t="s">
        <v>88</v>
      </c>
      <c r="E669">
        <v>20</v>
      </c>
      <c r="F669" t="s">
        <v>106</v>
      </c>
      <c r="G669" t="s">
        <v>96</v>
      </c>
      <c r="H669" s="321">
        <v>171570958.15334728</v>
      </c>
      <c r="I669" t="str">
        <f>Table3[[#This Row],[Company ]]&amp;Table3[[#This Row],[Product]]</f>
        <v>WH GroupPigs</v>
      </c>
      <c r="J669" t="str">
        <f>INDEX('Company+Product scope'!D:D,MATCH(Table3[[#This Row],[Company+Product key]],'Company+Product scope'!C:C,0))</f>
        <v>Yes</v>
      </c>
    </row>
    <row r="670" spans="1:10">
      <c r="A670" t="s">
        <v>51</v>
      </c>
      <c r="B670" t="s">
        <v>52</v>
      </c>
      <c r="C670" t="s">
        <v>90</v>
      </c>
      <c r="D670" t="s">
        <v>57</v>
      </c>
      <c r="E670">
        <v>20</v>
      </c>
      <c r="F670" t="s">
        <v>106</v>
      </c>
      <c r="G670" t="s">
        <v>96</v>
      </c>
      <c r="H670" s="321">
        <v>382060562.40000004</v>
      </c>
      <c r="I670" t="str">
        <f>Table3[[#This Row],[Company ]]&amp;Table3[[#This Row],[Product]]</f>
        <v>JBSPigs</v>
      </c>
      <c r="J670" t="str">
        <f>INDEX('Company+Product scope'!D:D,MATCH(Table3[[#This Row],[Company+Product key]],'Company+Product scope'!C:C,0))</f>
        <v>Yes</v>
      </c>
    </row>
    <row r="671" spans="1:10">
      <c r="A671" t="s">
        <v>51</v>
      </c>
      <c r="B671" t="s">
        <v>52</v>
      </c>
      <c r="C671" t="s">
        <v>90</v>
      </c>
      <c r="D671" t="s">
        <v>54</v>
      </c>
      <c r="E671">
        <v>20</v>
      </c>
      <c r="F671" t="s">
        <v>106</v>
      </c>
      <c r="G671" t="s">
        <v>96</v>
      </c>
      <c r="H671" s="321">
        <v>224250220.79999998</v>
      </c>
      <c r="I671" t="str">
        <f>Table3[[#This Row],[Company ]]&amp;Table3[[#This Row],[Product]]</f>
        <v>JBSPigs</v>
      </c>
      <c r="J671" t="str">
        <f>INDEX('Company+Product scope'!D:D,MATCH(Table3[[#This Row],[Company+Product key]],'Company+Product scope'!C:C,0))</f>
        <v>Yes</v>
      </c>
    </row>
    <row r="672" spans="1:10">
      <c r="A672" t="s">
        <v>51</v>
      </c>
      <c r="B672" t="s">
        <v>52</v>
      </c>
      <c r="C672" t="s">
        <v>90</v>
      </c>
      <c r="D672" t="s">
        <v>58</v>
      </c>
      <c r="E672">
        <v>20</v>
      </c>
      <c r="F672" t="s">
        <v>106</v>
      </c>
      <c r="G672" t="s">
        <v>96</v>
      </c>
      <c r="H672" s="321">
        <v>79527505.823999986</v>
      </c>
      <c r="I672" t="str">
        <f>Table3[[#This Row],[Company ]]&amp;Table3[[#This Row],[Product]]</f>
        <v>JBSPigs</v>
      </c>
      <c r="J672" t="str">
        <f>INDEX('Company+Product scope'!D:D,MATCH(Table3[[#This Row],[Company+Product key]],'Company+Product scope'!C:C,0))</f>
        <v>Yes</v>
      </c>
    </row>
    <row r="673" spans="1:10">
      <c r="A673" t="s">
        <v>51</v>
      </c>
      <c r="B673" t="s">
        <v>52</v>
      </c>
      <c r="C673" t="s">
        <v>90</v>
      </c>
      <c r="D673" t="s">
        <v>64</v>
      </c>
      <c r="E673">
        <v>20</v>
      </c>
      <c r="F673" t="s">
        <v>106</v>
      </c>
      <c r="G673" t="s">
        <v>96</v>
      </c>
      <c r="H673" s="321">
        <v>63769205.015999995</v>
      </c>
      <c r="I673" t="str">
        <f>Table3[[#This Row],[Company ]]&amp;Table3[[#This Row],[Product]]</f>
        <v>JBSPigs</v>
      </c>
      <c r="J673" t="str">
        <f>INDEX('Company+Product scope'!D:D,MATCH(Table3[[#This Row],[Company+Product key]],'Company+Product scope'!C:C,0))</f>
        <v>Yes</v>
      </c>
    </row>
    <row r="674" spans="1:10">
      <c r="A674" t="s">
        <v>51</v>
      </c>
      <c r="B674" t="s">
        <v>61</v>
      </c>
      <c r="C674" t="s">
        <v>90</v>
      </c>
      <c r="D674" t="s">
        <v>57</v>
      </c>
      <c r="E674">
        <v>20</v>
      </c>
      <c r="F674" t="s">
        <v>106</v>
      </c>
      <c r="G674" t="s">
        <v>96</v>
      </c>
      <c r="H674" s="321">
        <v>292783491</v>
      </c>
      <c r="I674" t="str">
        <f>Table3[[#This Row],[Company ]]&amp;Table3[[#This Row],[Product]]</f>
        <v>TysonPigs</v>
      </c>
      <c r="J674" t="str">
        <f>INDEX('Company+Product scope'!D:D,MATCH(Table3[[#This Row],[Company+Product key]],'Company+Product scope'!C:C,0))</f>
        <v>Yes</v>
      </c>
    </row>
    <row r="675" spans="1:10">
      <c r="A675" t="s">
        <v>51</v>
      </c>
      <c r="B675" t="s">
        <v>70</v>
      </c>
      <c r="C675" t="s">
        <v>90</v>
      </c>
      <c r="D675" t="s">
        <v>64</v>
      </c>
      <c r="E675">
        <v>20</v>
      </c>
      <c r="F675" t="s">
        <v>106</v>
      </c>
      <c r="G675" t="s">
        <v>96</v>
      </c>
      <c r="H675" s="321">
        <v>557182800</v>
      </c>
      <c r="I675" t="str">
        <f>Table3[[#This Row],[Company ]]&amp;Table3[[#This Row],[Product]]</f>
        <v>Tönnies GroupPigs</v>
      </c>
      <c r="J675" t="str">
        <f>INDEX('Company+Product scope'!D:D,MATCH(Table3[[#This Row],[Company+Product key]],'Company+Product scope'!C:C,0))</f>
        <v>Yes</v>
      </c>
    </row>
    <row r="676" spans="1:10">
      <c r="A676" t="s">
        <v>51</v>
      </c>
      <c r="B676" t="s">
        <v>67</v>
      </c>
      <c r="C676" t="s">
        <v>90</v>
      </c>
      <c r="D676" t="s">
        <v>64</v>
      </c>
      <c r="E676">
        <v>20</v>
      </c>
      <c r="F676" t="s">
        <v>106</v>
      </c>
      <c r="G676" t="s">
        <v>96</v>
      </c>
      <c r="H676" s="321">
        <v>457486228.80000001</v>
      </c>
      <c r="I676" t="str">
        <f>Table3[[#This Row],[Company ]]&amp;Table3[[#This Row],[Product]]</f>
        <v>Danish CrownPigs</v>
      </c>
      <c r="J676" t="str">
        <f>INDEX('Company+Product scope'!D:D,MATCH(Table3[[#This Row],[Company+Product key]],'Company+Product scope'!C:C,0))</f>
        <v>Yes</v>
      </c>
    </row>
    <row r="677" spans="1:10">
      <c r="A677" t="s">
        <v>51</v>
      </c>
      <c r="B677" t="s">
        <v>67</v>
      </c>
      <c r="C677" t="s">
        <v>90</v>
      </c>
      <c r="D677" t="s">
        <v>88</v>
      </c>
      <c r="E677">
        <v>20</v>
      </c>
      <c r="F677" t="s">
        <v>106</v>
      </c>
      <c r="G677" t="s">
        <v>96</v>
      </c>
      <c r="H677" s="321">
        <v>34808734.799999997</v>
      </c>
      <c r="I677" t="str">
        <f>Table3[[#This Row],[Company ]]&amp;Table3[[#This Row],[Product]]</f>
        <v>Danish CrownPigs</v>
      </c>
      <c r="J677" t="str">
        <f>INDEX('Company+Product scope'!D:D,MATCH(Table3[[#This Row],[Company+Product key]],'Company+Product scope'!C:C,0))</f>
        <v>Yes</v>
      </c>
    </row>
    <row r="678" spans="1:10">
      <c r="A678" t="s">
        <v>51</v>
      </c>
      <c r="B678" t="s">
        <v>66</v>
      </c>
      <c r="C678" t="s">
        <v>90</v>
      </c>
      <c r="D678" t="s">
        <v>64</v>
      </c>
      <c r="E678">
        <v>20</v>
      </c>
      <c r="F678" t="s">
        <v>106</v>
      </c>
      <c r="G678" t="s">
        <v>96</v>
      </c>
      <c r="H678" s="321">
        <v>376924016.51999998</v>
      </c>
      <c r="I678" t="str">
        <f>Table3[[#This Row],[Company ]]&amp;Table3[[#This Row],[Product]]</f>
        <v>Vion Food GroupPigs</v>
      </c>
      <c r="J678" t="str">
        <f>INDEX('Company+Product scope'!D:D,MATCH(Table3[[#This Row],[Company+Product key]],'Company+Product scope'!C:C,0))</f>
        <v>Yes</v>
      </c>
    </row>
    <row r="679" spans="1:10">
      <c r="A679" t="s">
        <v>51</v>
      </c>
      <c r="B679" t="s">
        <v>91</v>
      </c>
      <c r="C679" t="s">
        <v>90</v>
      </c>
      <c r="D679" t="s">
        <v>72</v>
      </c>
      <c r="E679">
        <v>20</v>
      </c>
      <c r="F679" t="s">
        <v>106</v>
      </c>
      <c r="G679" t="s">
        <v>96</v>
      </c>
      <c r="H679" s="321">
        <v>443895075</v>
      </c>
      <c r="I679" t="str">
        <f>Table3[[#This Row],[Company ]]&amp;Table3[[#This Row],[Product]]</f>
        <v>Muyuan FoodstuffPigs</v>
      </c>
      <c r="J679" t="str">
        <f>INDEX('Company+Product scope'!D:D,MATCH(Table3[[#This Row],[Company+Product key]],'Company+Product scope'!C:C,0))</f>
        <v>Yes</v>
      </c>
    </row>
    <row r="680" spans="1:10">
      <c r="A680" t="s">
        <v>51</v>
      </c>
      <c r="B680" t="s">
        <v>73</v>
      </c>
      <c r="C680" t="s">
        <v>90</v>
      </c>
      <c r="D680" t="s">
        <v>54</v>
      </c>
      <c r="E680">
        <v>20</v>
      </c>
      <c r="F680" t="s">
        <v>106</v>
      </c>
      <c r="G680" t="s">
        <v>96</v>
      </c>
      <c r="H680" s="321">
        <v>245266351.19999999</v>
      </c>
      <c r="I680" t="str">
        <f>Table3[[#This Row],[Company ]]&amp;Table3[[#This Row],[Product]]</f>
        <v>BRFPigs</v>
      </c>
      <c r="J680" t="str">
        <f>INDEX('Company+Product scope'!D:D,MATCH(Table3[[#This Row],[Company+Product key]],'Company+Product scope'!C:C,0))</f>
        <v>Yes</v>
      </c>
    </row>
    <row r="681" spans="1:10">
      <c r="A681" t="s">
        <v>51</v>
      </c>
      <c r="B681" t="s">
        <v>92</v>
      </c>
      <c r="C681" t="s">
        <v>90</v>
      </c>
      <c r="D681" t="s">
        <v>64</v>
      </c>
      <c r="E681">
        <v>20</v>
      </c>
      <c r="F681" t="s">
        <v>106</v>
      </c>
      <c r="G681" t="s">
        <v>96</v>
      </c>
      <c r="H681" s="321">
        <v>266400000</v>
      </c>
      <c r="I681" t="str">
        <f>Table3[[#This Row],[Company ]]&amp;Table3[[#This Row],[Product]]</f>
        <v>Grupo VallPigs</v>
      </c>
      <c r="J681" t="str">
        <f>INDEX('Company+Product scope'!D:D,MATCH(Table3[[#This Row],[Company+Product key]],'Company+Product scope'!C:C,0))</f>
        <v>Yes</v>
      </c>
    </row>
    <row r="682" spans="1:10">
      <c r="A682" t="s">
        <v>51</v>
      </c>
      <c r="B682" t="s">
        <v>93</v>
      </c>
      <c r="C682" t="s">
        <v>90</v>
      </c>
      <c r="D682" t="s">
        <v>72</v>
      </c>
      <c r="E682">
        <v>20</v>
      </c>
      <c r="F682" t="s">
        <v>106</v>
      </c>
      <c r="G682" t="s">
        <v>96</v>
      </c>
      <c r="H682" s="321">
        <v>282874312.5</v>
      </c>
      <c r="I682" t="str">
        <f>Table3[[#This Row],[Company ]]&amp;Table3[[#This Row],[Product]]</f>
        <v>Zhengbang GroupPigs</v>
      </c>
      <c r="J682" t="str">
        <f>INDEX('Company+Product scope'!D:D,MATCH(Table3[[#This Row],[Company+Product key]],'Company+Product scope'!C:C,0))</f>
        <v>Yes</v>
      </c>
    </row>
    <row r="683" spans="1:10">
      <c r="A683" t="s">
        <v>51</v>
      </c>
      <c r="B683" t="s">
        <v>63</v>
      </c>
      <c r="C683" t="s">
        <v>90</v>
      </c>
      <c r="D683" t="s">
        <v>64</v>
      </c>
      <c r="E683">
        <v>20</v>
      </c>
      <c r="F683" t="s">
        <v>106</v>
      </c>
      <c r="G683" t="s">
        <v>96</v>
      </c>
      <c r="H683" s="321">
        <v>262523076.92307699</v>
      </c>
      <c r="I683" t="str">
        <f>Table3[[#This Row],[Company ]]&amp;Table3[[#This Row],[Product]]</f>
        <v>BigardPigs</v>
      </c>
      <c r="J683" t="str">
        <f>INDEX('Company+Product scope'!D:D,MATCH(Table3[[#This Row],[Company+Product key]],'Company+Product scope'!C:C,0))</f>
        <v>Yes</v>
      </c>
    </row>
    <row r="684" spans="1:10">
      <c r="A684" t="s">
        <v>51</v>
      </c>
      <c r="B684" t="s">
        <v>89</v>
      </c>
      <c r="C684" t="s">
        <v>90</v>
      </c>
      <c r="D684" t="s">
        <v>54</v>
      </c>
      <c r="E684">
        <v>20</v>
      </c>
      <c r="F684" t="s">
        <v>106</v>
      </c>
      <c r="G684" t="s">
        <v>96</v>
      </c>
      <c r="H684" s="321">
        <v>185739375</v>
      </c>
      <c r="I684" t="str">
        <f>Table3[[#This Row],[Company ]]&amp;Table3[[#This Row],[Product]]</f>
        <v>Aurora AlimentosPigs</v>
      </c>
      <c r="J684" t="str">
        <f>INDEX('Company+Product scope'!D:D,MATCH(Table3[[#This Row],[Company+Product key]],'Company+Product scope'!C:C,0))</f>
        <v>Yes</v>
      </c>
    </row>
    <row r="685" spans="1:10">
      <c r="A685" t="s">
        <v>51</v>
      </c>
      <c r="B685" t="s">
        <v>77</v>
      </c>
      <c r="C685" t="s">
        <v>90</v>
      </c>
      <c r="D685" t="s">
        <v>57</v>
      </c>
      <c r="E685">
        <v>20</v>
      </c>
      <c r="F685" t="s">
        <v>106</v>
      </c>
      <c r="G685" t="s">
        <v>96</v>
      </c>
      <c r="H685" s="321">
        <v>54078750</v>
      </c>
      <c r="I685" t="str">
        <f>Table3[[#This Row],[Company ]]&amp;Table3[[#This Row],[Product]]</f>
        <v>Charoen PokphandPigs</v>
      </c>
      <c r="J685" t="str">
        <f>INDEX('Company+Product scope'!D:D,MATCH(Table3[[#This Row],[Company+Product key]],'Company+Product scope'!C:C,0))</f>
        <v>Yes</v>
      </c>
    </row>
    <row r="686" spans="1:10">
      <c r="A686" t="s">
        <v>51</v>
      </c>
      <c r="B686" t="s">
        <v>77</v>
      </c>
      <c r="C686" t="s">
        <v>90</v>
      </c>
      <c r="D686" t="s">
        <v>78</v>
      </c>
      <c r="E686">
        <v>20</v>
      </c>
      <c r="F686" t="s">
        <v>106</v>
      </c>
      <c r="G686" t="s">
        <v>96</v>
      </c>
      <c r="H686" s="321">
        <v>36546750</v>
      </c>
      <c r="I686" t="str">
        <f>Table3[[#This Row],[Company ]]&amp;Table3[[#This Row],[Product]]</f>
        <v>Charoen PokphandPigs</v>
      </c>
      <c r="J686" t="str">
        <f>INDEX('Company+Product scope'!D:D,MATCH(Table3[[#This Row],[Company+Product key]],'Company+Product scope'!C:C,0))</f>
        <v>Yes</v>
      </c>
    </row>
    <row r="687" spans="1:10">
      <c r="A687" t="s">
        <v>51</v>
      </c>
      <c r="B687" t="s">
        <v>77</v>
      </c>
      <c r="C687" t="s">
        <v>90</v>
      </c>
      <c r="D687" t="s">
        <v>72</v>
      </c>
      <c r="E687">
        <v>20</v>
      </c>
      <c r="F687" t="s">
        <v>106</v>
      </c>
      <c r="G687" t="s">
        <v>96</v>
      </c>
      <c r="H687" s="321">
        <v>37828162.5</v>
      </c>
      <c r="I687" t="str">
        <f>Table3[[#This Row],[Company ]]&amp;Table3[[#This Row],[Product]]</f>
        <v>Charoen PokphandPigs</v>
      </c>
      <c r="J687" t="str">
        <f>INDEX('Company+Product scope'!D:D,MATCH(Table3[[#This Row],[Company+Product key]],'Company+Product scope'!C:C,0))</f>
        <v>Yes</v>
      </c>
    </row>
    <row r="688" spans="1:10">
      <c r="A688" t="s">
        <v>51</v>
      </c>
      <c r="B688" t="s">
        <v>69</v>
      </c>
      <c r="C688" t="s">
        <v>90</v>
      </c>
      <c r="D688" t="s">
        <v>64</v>
      </c>
      <c r="E688">
        <v>20</v>
      </c>
      <c r="F688" t="s">
        <v>106</v>
      </c>
      <c r="G688" t="s">
        <v>96</v>
      </c>
      <c r="H688" s="321">
        <v>206712000</v>
      </c>
      <c r="I688" t="str">
        <f>Table3[[#This Row],[Company ]]&amp;Table3[[#This Row],[Product]]</f>
        <v>WestfleischPigs</v>
      </c>
      <c r="J688" t="str">
        <f>INDEX('Company+Product scope'!D:D,MATCH(Table3[[#This Row],[Company+Product key]],'Company+Product scope'!C:C,0))</f>
        <v>Yes</v>
      </c>
    </row>
    <row r="689" spans="1:10">
      <c r="A689" t="s">
        <v>51</v>
      </c>
      <c r="B689" t="s">
        <v>94</v>
      </c>
      <c r="C689" t="s">
        <v>90</v>
      </c>
      <c r="D689" t="s">
        <v>64</v>
      </c>
      <c r="E689">
        <v>20</v>
      </c>
      <c r="F689" t="s">
        <v>106</v>
      </c>
      <c r="G689" t="s">
        <v>96</v>
      </c>
      <c r="H689" s="321">
        <v>200448000</v>
      </c>
      <c r="I689" t="str">
        <f>Table3[[#This Row],[Company ]]&amp;Table3[[#This Row],[Product]]</f>
        <v>Grupo JorgePigs</v>
      </c>
      <c r="J689" t="str">
        <f>INDEX('Company+Product scope'!D:D,MATCH(Table3[[#This Row],[Company+Product key]],'Company+Product scope'!C:C,0))</f>
        <v>Yes</v>
      </c>
    </row>
    <row r="690" spans="1:10">
      <c r="A690" t="s">
        <v>51</v>
      </c>
      <c r="B690" t="s">
        <v>83</v>
      </c>
      <c r="C690" t="s">
        <v>90</v>
      </c>
      <c r="D690" t="s">
        <v>72</v>
      </c>
      <c r="E690">
        <v>20</v>
      </c>
      <c r="F690" t="s">
        <v>106</v>
      </c>
      <c r="G690" t="s">
        <v>96</v>
      </c>
      <c r="H690" s="321">
        <v>132565950</v>
      </c>
      <c r="I690" t="str">
        <f>Table3[[#This Row],[Company ]]&amp;Table3[[#This Row],[Product]]</f>
        <v>New Hope GroupPigs</v>
      </c>
      <c r="J690" t="str">
        <f>INDEX('Company+Product scope'!D:D,MATCH(Table3[[#This Row],[Company+Product key]],'Company+Product scope'!C:C,0))</f>
        <v>Yes</v>
      </c>
    </row>
    <row r="691" spans="1:10">
      <c r="A691" t="s">
        <v>51</v>
      </c>
      <c r="B691" t="s">
        <v>74</v>
      </c>
      <c r="C691" t="s">
        <v>90</v>
      </c>
      <c r="D691" t="s">
        <v>72</v>
      </c>
      <c r="E691">
        <v>20</v>
      </c>
      <c r="F691" t="s">
        <v>106</v>
      </c>
      <c r="G691" t="s">
        <v>96</v>
      </c>
      <c r="H691" s="321">
        <v>128548800</v>
      </c>
      <c r="I691" t="str">
        <f>Table3[[#This Row],[Company ]]&amp;Table3[[#This Row],[Product]]</f>
        <v>Wen's Food GroupPigs</v>
      </c>
      <c r="J691" t="str">
        <f>INDEX('Company+Product scope'!D:D,MATCH(Table3[[#This Row],[Company+Product key]],'Company+Product scope'!C:C,0))</f>
        <v>Yes</v>
      </c>
    </row>
    <row r="692" spans="1:10">
      <c r="A692" t="s">
        <v>51</v>
      </c>
      <c r="B692" t="s">
        <v>65</v>
      </c>
      <c r="C692" t="s">
        <v>90</v>
      </c>
      <c r="D692" t="s">
        <v>64</v>
      </c>
      <c r="E692">
        <v>20</v>
      </c>
      <c r="F692" t="s">
        <v>106</v>
      </c>
      <c r="G692" t="s">
        <v>96</v>
      </c>
      <c r="H692" s="321">
        <v>22153846.153846152</v>
      </c>
      <c r="I692" t="str">
        <f>Table3[[#This Row],[Company ]]&amp;Table3[[#This Row],[Product]]</f>
        <v>Gruppo CremoniniPigs</v>
      </c>
      <c r="J692" t="str">
        <f>INDEX('Company+Product scope'!D:D,MATCH(Table3[[#This Row],[Company+Product key]],'Company+Product scope'!C:C,0))</f>
        <v>Yes</v>
      </c>
    </row>
    <row r="693" spans="1:10">
      <c r="A693" t="s">
        <v>51</v>
      </c>
      <c r="B693" t="s">
        <v>52</v>
      </c>
      <c r="C693" t="s">
        <v>53</v>
      </c>
      <c r="D693" t="s">
        <v>54</v>
      </c>
      <c r="E693">
        <v>20</v>
      </c>
      <c r="F693" t="s">
        <v>107</v>
      </c>
      <c r="G693" t="s">
        <v>96</v>
      </c>
      <c r="H693" s="321">
        <v>4242284032.2305617</v>
      </c>
      <c r="I693" t="str">
        <f>Table3[[#This Row],[Company ]]&amp;Table3[[#This Row],[Product]]</f>
        <v>JBSCattle</v>
      </c>
      <c r="J693" t="str">
        <f>INDEX('Company+Product scope'!D:D,MATCH(Table3[[#This Row],[Company+Product key]],'Company+Product scope'!C:C,0))</f>
        <v>Yes</v>
      </c>
    </row>
    <row r="694" spans="1:10">
      <c r="A694" t="s">
        <v>51</v>
      </c>
      <c r="B694" t="s">
        <v>52</v>
      </c>
      <c r="C694" t="s">
        <v>53</v>
      </c>
      <c r="D694" t="s">
        <v>57</v>
      </c>
      <c r="E694">
        <v>20</v>
      </c>
      <c r="F694" t="s">
        <v>107</v>
      </c>
      <c r="G694" t="s">
        <v>96</v>
      </c>
      <c r="H694" s="321">
        <v>2362081477.5037022</v>
      </c>
      <c r="I694" t="str">
        <f>Table3[[#This Row],[Company ]]&amp;Table3[[#This Row],[Product]]</f>
        <v>JBSCattle</v>
      </c>
      <c r="J694" t="str">
        <f>INDEX('Company+Product scope'!D:D,MATCH(Table3[[#This Row],[Company+Product key]],'Company+Product scope'!C:C,0))</f>
        <v>Yes</v>
      </c>
    </row>
    <row r="695" spans="1:10">
      <c r="A695" t="s">
        <v>51</v>
      </c>
      <c r="B695" t="s">
        <v>52</v>
      </c>
      <c r="C695" t="s">
        <v>53</v>
      </c>
      <c r="D695" t="s">
        <v>58</v>
      </c>
      <c r="E695">
        <v>20</v>
      </c>
      <c r="F695" t="s">
        <v>107</v>
      </c>
      <c r="G695" t="s">
        <v>96</v>
      </c>
      <c r="H695" s="321">
        <v>652217518.3963834</v>
      </c>
      <c r="I695" t="str">
        <f>Table3[[#This Row],[Company ]]&amp;Table3[[#This Row],[Product]]</f>
        <v>JBSCattle</v>
      </c>
      <c r="J695" t="str">
        <f>INDEX('Company+Product scope'!D:D,MATCH(Table3[[#This Row],[Company+Product key]],'Company+Product scope'!C:C,0))</f>
        <v>Yes</v>
      </c>
    </row>
    <row r="696" spans="1:10">
      <c r="A696" t="s">
        <v>51</v>
      </c>
      <c r="B696" t="s">
        <v>59</v>
      </c>
      <c r="C696" t="s">
        <v>53</v>
      </c>
      <c r="D696" t="s">
        <v>54</v>
      </c>
      <c r="E696">
        <v>20</v>
      </c>
      <c r="F696" t="s">
        <v>107</v>
      </c>
      <c r="G696" t="s">
        <v>96</v>
      </c>
      <c r="H696" s="321">
        <v>1747308445.701</v>
      </c>
      <c r="I696" t="str">
        <f>Table3[[#This Row],[Company ]]&amp;Table3[[#This Row],[Product]]</f>
        <v>MarfrigCattle</v>
      </c>
      <c r="J696" t="str">
        <f>INDEX('Company+Product scope'!D:D,MATCH(Table3[[#This Row],[Company+Product key]],'Company+Product scope'!C:C,0))</f>
        <v>Yes</v>
      </c>
    </row>
    <row r="697" spans="1:10">
      <c r="A697" t="s">
        <v>51</v>
      </c>
      <c r="B697" t="s">
        <v>59</v>
      </c>
      <c r="C697" t="s">
        <v>53</v>
      </c>
      <c r="D697" t="s">
        <v>57</v>
      </c>
      <c r="E697">
        <v>20</v>
      </c>
      <c r="F697" t="s">
        <v>107</v>
      </c>
      <c r="G697" t="s">
        <v>96</v>
      </c>
      <c r="H697" s="321">
        <v>776043632.19906282</v>
      </c>
      <c r="I697" t="str">
        <f>Table3[[#This Row],[Company ]]&amp;Table3[[#This Row],[Product]]</f>
        <v>MarfrigCattle</v>
      </c>
      <c r="J697" t="str">
        <f>INDEX('Company+Product scope'!D:D,MATCH(Table3[[#This Row],[Company+Product key]],'Company+Product scope'!C:C,0))</f>
        <v>Yes</v>
      </c>
    </row>
    <row r="698" spans="1:10">
      <c r="A698" t="s">
        <v>51</v>
      </c>
      <c r="B698" t="s">
        <v>60</v>
      </c>
      <c r="C698" t="s">
        <v>53</v>
      </c>
      <c r="D698" t="s">
        <v>57</v>
      </c>
      <c r="E698">
        <v>20</v>
      </c>
      <c r="F698" t="s">
        <v>107</v>
      </c>
      <c r="G698" t="s">
        <v>96</v>
      </c>
      <c r="H698" s="321">
        <v>1845668173.6111109</v>
      </c>
      <c r="I698" t="str">
        <f>Table3[[#This Row],[Company ]]&amp;Table3[[#This Row],[Product]]</f>
        <v>CargillCattle</v>
      </c>
      <c r="J698" t="str">
        <f>INDEX('Company+Product scope'!D:D,MATCH(Table3[[#This Row],[Company+Product key]],'Company+Product scope'!C:C,0))</f>
        <v>Yes</v>
      </c>
    </row>
    <row r="699" spans="1:10">
      <c r="A699" t="s">
        <v>51</v>
      </c>
      <c r="B699" t="s">
        <v>60</v>
      </c>
      <c r="C699" t="s">
        <v>53</v>
      </c>
      <c r="D699" t="s">
        <v>58</v>
      </c>
      <c r="E699">
        <v>20</v>
      </c>
      <c r="F699" t="s">
        <v>107</v>
      </c>
      <c r="G699" t="s">
        <v>96</v>
      </c>
      <c r="H699" s="321">
        <v>185449062.5</v>
      </c>
      <c r="I699" t="str">
        <f>Table3[[#This Row],[Company ]]&amp;Table3[[#This Row],[Product]]</f>
        <v>CargillCattle</v>
      </c>
      <c r="J699" t="str">
        <f>INDEX('Company+Product scope'!D:D,MATCH(Table3[[#This Row],[Company+Product key]],'Company+Product scope'!C:C,0))</f>
        <v>Yes</v>
      </c>
    </row>
    <row r="700" spans="1:10">
      <c r="A700" t="s">
        <v>51</v>
      </c>
      <c r="B700" t="s">
        <v>61</v>
      </c>
      <c r="C700" t="s">
        <v>53</v>
      </c>
      <c r="D700" t="s">
        <v>57</v>
      </c>
      <c r="E700">
        <v>20</v>
      </c>
      <c r="F700" t="s">
        <v>107</v>
      </c>
      <c r="G700" t="s">
        <v>96</v>
      </c>
      <c r="H700" s="321">
        <v>1558953039.5149801</v>
      </c>
      <c r="I700" t="str">
        <f>Table3[[#This Row],[Company ]]&amp;Table3[[#This Row],[Product]]</f>
        <v>TysonCattle</v>
      </c>
      <c r="J700" t="str">
        <f>INDEX('Company+Product scope'!D:D,MATCH(Table3[[#This Row],[Company+Product key]],'Company+Product scope'!C:C,0))</f>
        <v>Yes</v>
      </c>
    </row>
    <row r="701" spans="1:10">
      <c r="A701" t="s">
        <v>51</v>
      </c>
      <c r="B701" t="s">
        <v>61</v>
      </c>
      <c r="C701" t="s">
        <v>53</v>
      </c>
      <c r="D701" t="s">
        <v>58</v>
      </c>
      <c r="E701">
        <v>20</v>
      </c>
      <c r="F701" t="s">
        <v>107</v>
      </c>
      <c r="G701" t="s">
        <v>96</v>
      </c>
      <c r="H701" s="321">
        <v>112459843.86309522</v>
      </c>
      <c r="I701" t="str">
        <f>Table3[[#This Row],[Company ]]&amp;Table3[[#This Row],[Product]]</f>
        <v>TysonCattle</v>
      </c>
      <c r="J701" t="str">
        <f>INDEX('Company+Product scope'!D:D,MATCH(Table3[[#This Row],[Company+Product key]],'Company+Product scope'!C:C,0))</f>
        <v>Yes</v>
      </c>
    </row>
    <row r="702" spans="1:10">
      <c r="A702" t="s">
        <v>51</v>
      </c>
      <c r="B702" t="s">
        <v>62</v>
      </c>
      <c r="C702" t="s">
        <v>53</v>
      </c>
      <c r="D702" t="s">
        <v>54</v>
      </c>
      <c r="E702">
        <v>20</v>
      </c>
      <c r="F702" t="s">
        <v>107</v>
      </c>
      <c r="G702" t="s">
        <v>96</v>
      </c>
      <c r="H702" s="321">
        <v>1782628336.1249998</v>
      </c>
      <c r="I702" t="str">
        <f>Table3[[#This Row],[Company ]]&amp;Table3[[#This Row],[Product]]</f>
        <v>MinervaCattle</v>
      </c>
      <c r="J702" t="str">
        <f>INDEX('Company+Product scope'!D:D,MATCH(Table3[[#This Row],[Company+Product key]],'Company+Product scope'!C:C,0))</f>
        <v>Yes</v>
      </c>
    </row>
    <row r="703" spans="1:10">
      <c r="A703" t="s">
        <v>51</v>
      </c>
      <c r="B703" t="s">
        <v>63</v>
      </c>
      <c r="C703" t="s">
        <v>53</v>
      </c>
      <c r="D703" t="s">
        <v>64</v>
      </c>
      <c r="E703">
        <v>20</v>
      </c>
      <c r="F703" t="s">
        <v>107</v>
      </c>
      <c r="G703" t="s">
        <v>96</v>
      </c>
      <c r="H703" s="321">
        <v>731097600.00000024</v>
      </c>
      <c r="I703" t="str">
        <f>Table3[[#This Row],[Company ]]&amp;Table3[[#This Row],[Product]]</f>
        <v>BigardCattle</v>
      </c>
      <c r="J703" t="str">
        <f>INDEX('Company+Product scope'!D:D,MATCH(Table3[[#This Row],[Company+Product key]],'Company+Product scope'!C:C,0))</f>
        <v>Yes</v>
      </c>
    </row>
    <row r="704" spans="1:10">
      <c r="A704" t="s">
        <v>51</v>
      </c>
      <c r="B704" t="s">
        <v>65</v>
      </c>
      <c r="C704" t="s">
        <v>53</v>
      </c>
      <c r="D704" t="s">
        <v>64</v>
      </c>
      <c r="E704">
        <v>20</v>
      </c>
      <c r="F704" t="s">
        <v>107</v>
      </c>
      <c r="G704" t="s">
        <v>96</v>
      </c>
      <c r="H704" s="321">
        <v>705729940</v>
      </c>
      <c r="I704" t="str">
        <f>Table3[[#This Row],[Company ]]&amp;Table3[[#This Row],[Product]]</f>
        <v>Gruppo CremoniniCattle</v>
      </c>
      <c r="J704" t="str">
        <f>INDEX('Company+Product scope'!D:D,MATCH(Table3[[#This Row],[Company+Product key]],'Company+Product scope'!C:C,0))</f>
        <v>Yes</v>
      </c>
    </row>
    <row r="705" spans="1:10">
      <c r="A705" t="s">
        <v>51</v>
      </c>
      <c r="B705" t="s">
        <v>66</v>
      </c>
      <c r="C705" t="s">
        <v>53</v>
      </c>
      <c r="D705" t="s">
        <v>64</v>
      </c>
      <c r="E705">
        <v>20</v>
      </c>
      <c r="F705" t="s">
        <v>107</v>
      </c>
      <c r="G705" t="s">
        <v>96</v>
      </c>
      <c r="H705" s="321">
        <v>289882783.21537501</v>
      </c>
      <c r="I705" t="str">
        <f>Table3[[#This Row],[Company ]]&amp;Table3[[#This Row],[Product]]</f>
        <v>Vion Food GroupCattle</v>
      </c>
      <c r="J705" t="str">
        <f>INDEX('Company+Product scope'!D:D,MATCH(Table3[[#This Row],[Company+Product key]],'Company+Product scope'!C:C,0))</f>
        <v>Yes</v>
      </c>
    </row>
    <row r="706" spans="1:10">
      <c r="A706" t="s">
        <v>51</v>
      </c>
      <c r="B706" t="s">
        <v>67</v>
      </c>
      <c r="C706" t="s">
        <v>53</v>
      </c>
      <c r="D706" t="s">
        <v>64</v>
      </c>
      <c r="E706">
        <v>20</v>
      </c>
      <c r="F706" t="s">
        <v>107</v>
      </c>
      <c r="G706" t="s">
        <v>96</v>
      </c>
      <c r="H706" s="321">
        <v>288478626.75</v>
      </c>
      <c r="I706" t="str">
        <f>Table3[[#This Row],[Company ]]&amp;Table3[[#This Row],[Product]]</f>
        <v>Danish CrownCattle</v>
      </c>
      <c r="J706" t="str">
        <f>INDEX('Company+Product scope'!D:D,MATCH(Table3[[#This Row],[Company+Product key]],'Company+Product scope'!C:C,0))</f>
        <v>Yes</v>
      </c>
    </row>
    <row r="707" spans="1:10">
      <c r="A707" t="s">
        <v>51</v>
      </c>
      <c r="B707" t="s">
        <v>68</v>
      </c>
      <c r="C707" t="s">
        <v>53</v>
      </c>
      <c r="D707" t="s">
        <v>58</v>
      </c>
      <c r="E707">
        <v>20</v>
      </c>
      <c r="F707" t="s">
        <v>107</v>
      </c>
      <c r="G707" t="s">
        <v>96</v>
      </c>
      <c r="H707" s="321">
        <v>185449062.5</v>
      </c>
      <c r="I707" t="str">
        <f>Table3[[#This Row],[Company ]]&amp;Table3[[#This Row],[Product]]</f>
        <v>Teys Cattle</v>
      </c>
      <c r="J707" t="str">
        <f>INDEX('Company+Product scope'!D:D,MATCH(Table3[[#This Row],[Company+Product key]],'Company+Product scope'!C:C,0))</f>
        <v>Yes</v>
      </c>
    </row>
    <row r="708" spans="1:10">
      <c r="A708" t="s">
        <v>51</v>
      </c>
      <c r="B708" t="s">
        <v>69</v>
      </c>
      <c r="C708" t="s">
        <v>53</v>
      </c>
      <c r="D708" t="s">
        <v>64</v>
      </c>
      <c r="E708">
        <v>20</v>
      </c>
      <c r="F708" t="s">
        <v>107</v>
      </c>
      <c r="G708" t="s">
        <v>96</v>
      </c>
      <c r="H708" s="321">
        <v>144163597.20000002</v>
      </c>
      <c r="I708" t="str">
        <f>Table3[[#This Row],[Company ]]&amp;Table3[[#This Row],[Product]]</f>
        <v>WestfleischCattle</v>
      </c>
      <c r="J708" t="str">
        <f>INDEX('Company+Product scope'!D:D,MATCH(Table3[[#This Row],[Company+Product key]],'Company+Product scope'!C:C,0))</f>
        <v>Yes</v>
      </c>
    </row>
    <row r="709" spans="1:10">
      <c r="A709" t="s">
        <v>51</v>
      </c>
      <c r="B709" t="s">
        <v>70</v>
      </c>
      <c r="C709" t="s">
        <v>53</v>
      </c>
      <c r="D709" t="s">
        <v>64</v>
      </c>
      <c r="E709">
        <v>20</v>
      </c>
      <c r="F709" t="s">
        <v>107</v>
      </c>
      <c r="G709" t="s">
        <v>96</v>
      </c>
      <c r="H709" s="321">
        <v>137803438.5</v>
      </c>
      <c r="I709" t="str">
        <f>Table3[[#This Row],[Company ]]&amp;Table3[[#This Row],[Product]]</f>
        <v>Tönnies GroupCattle</v>
      </c>
      <c r="J709" t="str">
        <f>INDEX('Company+Product scope'!D:D,MATCH(Table3[[#This Row],[Company+Product key]],'Company+Product scope'!C:C,0))</f>
        <v>Yes</v>
      </c>
    </row>
    <row r="710" spans="1:10">
      <c r="A710" t="s">
        <v>51</v>
      </c>
      <c r="B710" t="s">
        <v>52</v>
      </c>
      <c r="C710" t="s">
        <v>71</v>
      </c>
      <c r="D710" t="s">
        <v>57</v>
      </c>
      <c r="E710">
        <v>20</v>
      </c>
      <c r="F710" t="s">
        <v>107</v>
      </c>
      <c r="G710" t="s">
        <v>96</v>
      </c>
      <c r="H710" s="321">
        <v>409090768.54153848</v>
      </c>
      <c r="I710" t="str">
        <f>Table3[[#This Row],[Company ]]&amp;Table3[[#This Row],[Product]]</f>
        <v>JBSChicken</v>
      </c>
      <c r="J710" t="str">
        <f>INDEX('Company+Product scope'!D:D,MATCH(Table3[[#This Row],[Company+Product key]],'Company+Product scope'!C:C,0))</f>
        <v>Yes</v>
      </c>
    </row>
    <row r="711" spans="1:10">
      <c r="A711" t="s">
        <v>51</v>
      </c>
      <c r="B711" t="s">
        <v>52</v>
      </c>
      <c r="C711" t="s">
        <v>71</v>
      </c>
      <c r="D711" t="s">
        <v>54</v>
      </c>
      <c r="E711">
        <v>20</v>
      </c>
      <c r="F711" t="s">
        <v>107</v>
      </c>
      <c r="G711" t="s">
        <v>96</v>
      </c>
      <c r="H711" s="321">
        <v>583246070.03520012</v>
      </c>
      <c r="I711" t="str">
        <f>Table3[[#This Row],[Company ]]&amp;Table3[[#This Row],[Product]]</f>
        <v>JBSChicken</v>
      </c>
      <c r="J711" t="str">
        <f>INDEX('Company+Product scope'!D:D,MATCH(Table3[[#This Row],[Company+Product key]],'Company+Product scope'!C:C,0))</f>
        <v>Yes</v>
      </c>
    </row>
    <row r="712" spans="1:10">
      <c r="A712" t="s">
        <v>51</v>
      </c>
      <c r="B712" t="s">
        <v>52</v>
      </c>
      <c r="C712" t="s">
        <v>71</v>
      </c>
      <c r="D712" t="s">
        <v>64</v>
      </c>
      <c r="E712">
        <v>20</v>
      </c>
      <c r="F712" t="s">
        <v>107</v>
      </c>
      <c r="G712" t="s">
        <v>96</v>
      </c>
      <c r="H712" s="321">
        <v>178511531.38129231</v>
      </c>
      <c r="I712" t="str">
        <f>Table3[[#This Row],[Company ]]&amp;Table3[[#This Row],[Product]]</f>
        <v>JBSChicken</v>
      </c>
      <c r="J712" t="str">
        <f>INDEX('Company+Product scope'!D:D,MATCH(Table3[[#This Row],[Company+Product key]],'Company+Product scope'!C:C,0))</f>
        <v>Yes</v>
      </c>
    </row>
    <row r="713" spans="1:10">
      <c r="A713" t="s">
        <v>51</v>
      </c>
      <c r="B713" t="s">
        <v>61</v>
      </c>
      <c r="C713" t="s">
        <v>71</v>
      </c>
      <c r="D713" t="s">
        <v>57</v>
      </c>
      <c r="E713">
        <v>20</v>
      </c>
      <c r="F713" t="s">
        <v>107</v>
      </c>
      <c r="G713" t="s">
        <v>96</v>
      </c>
      <c r="H713" s="321">
        <v>393386344.83870965</v>
      </c>
      <c r="I713" t="str">
        <f>Table3[[#This Row],[Company ]]&amp;Table3[[#This Row],[Product]]</f>
        <v>TysonChicken</v>
      </c>
      <c r="J713" t="str">
        <f>INDEX('Company+Product scope'!D:D,MATCH(Table3[[#This Row],[Company+Product key]],'Company+Product scope'!C:C,0))</f>
        <v>Yes</v>
      </c>
    </row>
    <row r="714" spans="1:10">
      <c r="A714" t="s">
        <v>51</v>
      </c>
      <c r="B714" t="s">
        <v>61</v>
      </c>
      <c r="C714" t="s">
        <v>71</v>
      </c>
      <c r="D714" t="s">
        <v>72</v>
      </c>
      <c r="E714">
        <v>20</v>
      </c>
      <c r="F714" t="s">
        <v>107</v>
      </c>
      <c r="G714" t="s">
        <v>96</v>
      </c>
      <c r="H714" s="321">
        <v>85789166.806451604</v>
      </c>
      <c r="I714" t="str">
        <f>Table3[[#This Row],[Company ]]&amp;Table3[[#This Row],[Product]]</f>
        <v>TysonChicken</v>
      </c>
      <c r="J714" t="str">
        <f>INDEX('Company+Product scope'!D:D,MATCH(Table3[[#This Row],[Company+Product key]],'Company+Product scope'!C:C,0))</f>
        <v>Yes</v>
      </c>
    </row>
    <row r="715" spans="1:10">
      <c r="A715" t="s">
        <v>51</v>
      </c>
      <c r="B715" t="s">
        <v>73</v>
      </c>
      <c r="C715" t="s">
        <v>71</v>
      </c>
      <c r="D715" t="s">
        <v>54</v>
      </c>
      <c r="E715">
        <v>20</v>
      </c>
      <c r="F715" t="s">
        <v>107</v>
      </c>
      <c r="G715" t="s">
        <v>96</v>
      </c>
      <c r="H715" s="321">
        <v>665790338.47040021</v>
      </c>
      <c r="I715" t="str">
        <f>Table3[[#This Row],[Company ]]&amp;Table3[[#This Row],[Product]]</f>
        <v>BRFChicken</v>
      </c>
      <c r="J715" t="str">
        <f>INDEX('Company+Product scope'!D:D,MATCH(Table3[[#This Row],[Company+Product key]],'Company+Product scope'!C:C,0))</f>
        <v>Yes</v>
      </c>
    </row>
    <row r="716" spans="1:10">
      <c r="A716" t="s">
        <v>51</v>
      </c>
      <c r="B716" t="s">
        <v>74</v>
      </c>
      <c r="C716" t="s">
        <v>71</v>
      </c>
      <c r="D716" t="s">
        <v>72</v>
      </c>
      <c r="E716">
        <v>20</v>
      </c>
      <c r="F716" t="s">
        <v>107</v>
      </c>
      <c r="G716" t="s">
        <v>96</v>
      </c>
      <c r="H716" s="321">
        <v>485966344.49999994</v>
      </c>
      <c r="I716" t="str">
        <f>Table3[[#This Row],[Company ]]&amp;Table3[[#This Row],[Product]]</f>
        <v>Wen's Food GroupChicken</v>
      </c>
      <c r="J716" t="str">
        <f>INDEX('Company+Product scope'!D:D,MATCH(Table3[[#This Row],[Company+Product key]],'Company+Product scope'!C:C,0))</f>
        <v>Yes</v>
      </c>
    </row>
    <row r="717" spans="1:10">
      <c r="A717" t="s">
        <v>51</v>
      </c>
      <c r="B717" t="s">
        <v>60</v>
      </c>
      <c r="C717" t="s">
        <v>71</v>
      </c>
      <c r="D717" t="s">
        <v>57</v>
      </c>
      <c r="E717">
        <v>20</v>
      </c>
      <c r="F717" t="s">
        <v>107</v>
      </c>
      <c r="G717" t="s">
        <v>96</v>
      </c>
      <c r="H717" s="321">
        <v>121554420</v>
      </c>
      <c r="I717" t="str">
        <f>Table3[[#This Row],[Company ]]&amp;Table3[[#This Row],[Product]]</f>
        <v>CargillChicken</v>
      </c>
      <c r="J717" t="str">
        <f>INDEX('Company+Product scope'!D:D,MATCH(Table3[[#This Row],[Company+Product key]],'Company+Product scope'!C:C,0))</f>
        <v>Yes</v>
      </c>
    </row>
    <row r="718" spans="1:10">
      <c r="A718" t="s">
        <v>51</v>
      </c>
      <c r="B718" t="s">
        <v>60</v>
      </c>
      <c r="C718" t="s">
        <v>71</v>
      </c>
      <c r="D718" t="s">
        <v>54</v>
      </c>
      <c r="E718">
        <v>20</v>
      </c>
      <c r="F718" t="s">
        <v>107</v>
      </c>
      <c r="G718" t="s">
        <v>96</v>
      </c>
      <c r="H718" s="321">
        <v>111092696</v>
      </c>
      <c r="I718" t="str">
        <f>Table3[[#This Row],[Company ]]&amp;Table3[[#This Row],[Product]]</f>
        <v>CargillChicken</v>
      </c>
      <c r="J718" t="str">
        <f>INDEX('Company+Product scope'!D:D,MATCH(Table3[[#This Row],[Company+Product key]],'Company+Product scope'!C:C,0))</f>
        <v>Yes</v>
      </c>
    </row>
    <row r="719" spans="1:10">
      <c r="A719" t="s">
        <v>51</v>
      </c>
      <c r="B719" t="s">
        <v>60</v>
      </c>
      <c r="C719" t="s">
        <v>71</v>
      </c>
      <c r="D719" t="s">
        <v>72</v>
      </c>
      <c r="E719">
        <v>20</v>
      </c>
      <c r="F719" t="s">
        <v>107</v>
      </c>
      <c r="G719" t="s">
        <v>96</v>
      </c>
      <c r="H719" s="321">
        <v>73942470</v>
      </c>
      <c r="I719" t="str">
        <f>Table3[[#This Row],[Company ]]&amp;Table3[[#This Row],[Product]]</f>
        <v>CargillChicken</v>
      </c>
      <c r="J719" t="str">
        <f>INDEX('Company+Product scope'!D:D,MATCH(Table3[[#This Row],[Company+Product key]],'Company+Product scope'!C:C,0))</f>
        <v>Yes</v>
      </c>
    </row>
    <row r="720" spans="1:10">
      <c r="A720" t="s">
        <v>51</v>
      </c>
      <c r="B720" t="s">
        <v>60</v>
      </c>
      <c r="C720" t="s">
        <v>71</v>
      </c>
      <c r="D720" t="s">
        <v>64</v>
      </c>
      <c r="E720">
        <v>20</v>
      </c>
      <c r="F720" t="s">
        <v>107</v>
      </c>
      <c r="G720" t="s">
        <v>96</v>
      </c>
      <c r="H720" s="321">
        <v>65191535.999999993</v>
      </c>
      <c r="I720" t="str">
        <f>Table3[[#This Row],[Company ]]&amp;Table3[[#This Row],[Product]]</f>
        <v>CargillChicken</v>
      </c>
      <c r="J720" t="str">
        <f>INDEX('Company+Product scope'!D:D,MATCH(Table3[[#This Row],[Company+Product key]],'Company+Product scope'!C:C,0))</f>
        <v>Yes</v>
      </c>
    </row>
    <row r="721" spans="1:10">
      <c r="A721" t="s">
        <v>51</v>
      </c>
      <c r="B721" t="s">
        <v>75</v>
      </c>
      <c r="C721" t="s">
        <v>71</v>
      </c>
      <c r="D721" t="s">
        <v>72</v>
      </c>
      <c r="E721">
        <v>20</v>
      </c>
      <c r="F721" t="s">
        <v>107</v>
      </c>
      <c r="G721" t="s">
        <v>96</v>
      </c>
      <c r="H721" s="321">
        <v>402986461.49999994</v>
      </c>
      <c r="I721" t="str">
        <f>Table3[[#This Row],[Company ]]&amp;Table3[[#This Row],[Product]]</f>
        <v>JapfaChicken</v>
      </c>
      <c r="J721" t="str">
        <f>INDEX('Company+Product scope'!D:D,MATCH(Table3[[#This Row],[Company+Product key]],'Company+Product scope'!C:C,0))</f>
        <v>Yes</v>
      </c>
    </row>
    <row r="722" spans="1:10">
      <c r="A722" t="s">
        <v>51</v>
      </c>
      <c r="B722" t="s">
        <v>76</v>
      </c>
      <c r="C722" t="s">
        <v>71</v>
      </c>
      <c r="D722" t="s">
        <v>72</v>
      </c>
      <c r="E722">
        <v>20</v>
      </c>
      <c r="F722" t="s">
        <v>107</v>
      </c>
      <c r="G722" t="s">
        <v>96</v>
      </c>
      <c r="H722" s="321">
        <v>332741115</v>
      </c>
      <c r="I722" t="str">
        <f>Table3[[#This Row],[Company ]]&amp;Table3[[#This Row],[Product]]</f>
        <v>Wellhope AgritechChicken</v>
      </c>
      <c r="J722" t="str">
        <f>INDEX('Company+Product scope'!D:D,MATCH(Table3[[#This Row],[Company+Product key]],'Company+Product scope'!C:C,0))</f>
        <v>Yes</v>
      </c>
    </row>
    <row r="723" spans="1:10">
      <c r="A723" t="s">
        <v>51</v>
      </c>
      <c r="B723" t="s">
        <v>77</v>
      </c>
      <c r="C723" t="s">
        <v>71</v>
      </c>
      <c r="D723" t="s">
        <v>72</v>
      </c>
      <c r="E723">
        <v>20</v>
      </c>
      <c r="F723" t="s">
        <v>107</v>
      </c>
      <c r="G723" t="s">
        <v>96</v>
      </c>
      <c r="H723" s="321">
        <v>281392177.5</v>
      </c>
      <c r="I723" t="str">
        <f>Table3[[#This Row],[Company ]]&amp;Table3[[#This Row],[Product]]</f>
        <v>Charoen PokphandChicken</v>
      </c>
      <c r="J723" t="str">
        <f>INDEX('Company+Product scope'!D:D,MATCH(Table3[[#This Row],[Company+Product key]],'Company+Product scope'!C:C,0))</f>
        <v>Yes</v>
      </c>
    </row>
    <row r="724" spans="1:10">
      <c r="A724" t="s">
        <v>51</v>
      </c>
      <c r="B724" t="s">
        <v>77</v>
      </c>
      <c r="C724" t="s">
        <v>71</v>
      </c>
      <c r="D724" t="s">
        <v>78</v>
      </c>
      <c r="E724">
        <v>20</v>
      </c>
      <c r="F724" t="s">
        <v>107</v>
      </c>
      <c r="G724" t="s">
        <v>96</v>
      </c>
      <c r="H724" s="321">
        <v>15765050</v>
      </c>
      <c r="I724" t="str">
        <f>Table3[[#This Row],[Company ]]&amp;Table3[[#This Row],[Product]]</f>
        <v>Charoen PokphandChicken</v>
      </c>
      <c r="J724" t="str">
        <f>INDEX('Company+Product scope'!D:D,MATCH(Table3[[#This Row],[Company+Product key]],'Company+Product scope'!C:C,0))</f>
        <v>Yes</v>
      </c>
    </row>
    <row r="725" spans="1:10">
      <c r="A725" t="s">
        <v>51</v>
      </c>
      <c r="B725" t="s">
        <v>79</v>
      </c>
      <c r="C725" t="s">
        <v>71</v>
      </c>
      <c r="D725" t="s">
        <v>72</v>
      </c>
      <c r="E725">
        <v>20</v>
      </c>
      <c r="F725" t="s">
        <v>107</v>
      </c>
      <c r="G725" t="s">
        <v>96</v>
      </c>
      <c r="H725" s="321">
        <v>279338220</v>
      </c>
      <c r="I725" t="str">
        <f>Table3[[#This Row],[Company ]]&amp;Table3[[#This Row],[Product]]</f>
        <v>Fuijan Sunner DevelopmentChicken</v>
      </c>
      <c r="J725" t="str">
        <f>INDEX('Company+Product scope'!D:D,MATCH(Table3[[#This Row],[Company+Product key]],'Company+Product scope'!C:C,0))</f>
        <v>Yes</v>
      </c>
    </row>
    <row r="726" spans="1:10">
      <c r="A726" t="s">
        <v>51</v>
      </c>
      <c r="B726" t="s">
        <v>80</v>
      </c>
      <c r="C726" t="s">
        <v>71</v>
      </c>
      <c r="D726" t="s">
        <v>57</v>
      </c>
      <c r="E726">
        <v>20</v>
      </c>
      <c r="F726" t="s">
        <v>107</v>
      </c>
      <c r="G726" t="s">
        <v>96</v>
      </c>
      <c r="H726" s="321">
        <v>152056500</v>
      </c>
      <c r="I726" t="str">
        <f>Table3[[#This Row],[Company ]]&amp;Table3[[#This Row],[Product]]</f>
        <v>Koch FoodsChicken</v>
      </c>
      <c r="J726" t="str">
        <f>INDEX('Company+Product scope'!D:D,MATCH(Table3[[#This Row],[Company+Product key]],'Company+Product scope'!C:C,0))</f>
        <v>Yes</v>
      </c>
    </row>
    <row r="727" spans="1:10">
      <c r="A727" t="s">
        <v>51</v>
      </c>
      <c r="B727" t="s">
        <v>81</v>
      </c>
      <c r="C727" t="s">
        <v>71</v>
      </c>
      <c r="D727" t="s">
        <v>82</v>
      </c>
      <c r="E727">
        <v>20</v>
      </c>
      <c r="F727" t="s">
        <v>107</v>
      </c>
      <c r="G727" t="s">
        <v>96</v>
      </c>
      <c r="H727" s="321">
        <v>282087929.20000005</v>
      </c>
      <c r="I727" t="str">
        <f>Table3[[#This Row],[Company ]]&amp;Table3[[#This Row],[Product]]</f>
        <v>Arab Company for Livestock Development (ACOLID)Chicken</v>
      </c>
      <c r="J727" t="str">
        <f>INDEX('Company+Product scope'!D:D,MATCH(Table3[[#This Row],[Company+Product key]],'Company+Product scope'!C:C,0))</f>
        <v>Yes</v>
      </c>
    </row>
    <row r="728" spans="1:10">
      <c r="A728" t="s">
        <v>51</v>
      </c>
      <c r="B728" t="s">
        <v>83</v>
      </c>
      <c r="C728" t="s">
        <v>71</v>
      </c>
      <c r="D728" t="s">
        <v>72</v>
      </c>
      <c r="E728">
        <v>20</v>
      </c>
      <c r="F728" t="s">
        <v>107</v>
      </c>
      <c r="G728" t="s">
        <v>96</v>
      </c>
      <c r="H728" s="321">
        <v>270210432.87</v>
      </c>
      <c r="I728" t="str">
        <f>Table3[[#This Row],[Company ]]&amp;Table3[[#This Row],[Product]]</f>
        <v>New Hope GroupChicken</v>
      </c>
      <c r="J728" t="str">
        <f>INDEX('Company+Product scope'!D:D,MATCH(Table3[[#This Row],[Company+Product key]],'Company+Product scope'!C:C,0))</f>
        <v>Yes</v>
      </c>
    </row>
    <row r="729" spans="1:10">
      <c r="A729" t="s">
        <v>51</v>
      </c>
      <c r="B729" t="s">
        <v>84</v>
      </c>
      <c r="C729" t="s">
        <v>71</v>
      </c>
      <c r="D729" t="s">
        <v>54</v>
      </c>
      <c r="E729">
        <v>20</v>
      </c>
      <c r="F729" t="s">
        <v>107</v>
      </c>
      <c r="G729" t="s">
        <v>96</v>
      </c>
      <c r="H729" s="321">
        <v>208556920</v>
      </c>
      <c r="I729" t="str">
        <f>Table3[[#This Row],[Company ]]&amp;Table3[[#This Row],[Product]]</f>
        <v>Industrias BachocoChicken</v>
      </c>
      <c r="J729" t="str">
        <f>INDEX('Company+Product scope'!D:D,MATCH(Table3[[#This Row],[Company+Product key]],'Company+Product scope'!C:C,0))</f>
        <v>Yes</v>
      </c>
    </row>
    <row r="730" spans="1:10">
      <c r="A730" t="s">
        <v>51</v>
      </c>
      <c r="B730" t="s">
        <v>84</v>
      </c>
      <c r="C730" t="s">
        <v>71</v>
      </c>
      <c r="D730" t="s">
        <v>57</v>
      </c>
      <c r="E730">
        <v>20</v>
      </c>
      <c r="F730" t="s">
        <v>107</v>
      </c>
      <c r="G730" t="s">
        <v>96</v>
      </c>
      <c r="H730" s="321">
        <v>30638250</v>
      </c>
      <c r="I730" t="str">
        <f>Table3[[#This Row],[Company ]]&amp;Table3[[#This Row],[Product]]</f>
        <v>Industrias BachocoChicken</v>
      </c>
      <c r="J730" t="str">
        <f>INDEX('Company+Product scope'!D:D,MATCH(Table3[[#This Row],[Company+Product key]],'Company+Product scope'!C:C,0))</f>
        <v>Yes</v>
      </c>
    </row>
    <row r="731" spans="1:10">
      <c r="A731" t="s">
        <v>51</v>
      </c>
      <c r="B731" t="s">
        <v>85</v>
      </c>
      <c r="C731" t="s">
        <v>71</v>
      </c>
      <c r="D731" t="s">
        <v>57</v>
      </c>
      <c r="E731">
        <v>20</v>
      </c>
      <c r="F731" t="s">
        <v>107</v>
      </c>
      <c r="G731" t="s">
        <v>96</v>
      </c>
      <c r="H731" s="321">
        <v>139574250</v>
      </c>
      <c r="I731" t="str">
        <f>Table3[[#This Row],[Company ]]&amp;Table3[[#This Row],[Product]]</f>
        <v>Perdue FarmsChicken</v>
      </c>
      <c r="J731" t="str">
        <f>INDEX('Company+Product scope'!D:D,MATCH(Table3[[#This Row],[Company+Product key]],'Company+Product scope'!C:C,0))</f>
        <v>Yes</v>
      </c>
    </row>
    <row r="732" spans="1:10">
      <c r="A732" t="s">
        <v>51</v>
      </c>
      <c r="B732" t="s">
        <v>86</v>
      </c>
      <c r="C732" t="s">
        <v>71</v>
      </c>
      <c r="D732" t="s">
        <v>57</v>
      </c>
      <c r="E732">
        <v>20</v>
      </c>
      <c r="F732" t="s">
        <v>107</v>
      </c>
      <c r="G732" t="s">
        <v>96</v>
      </c>
      <c r="H732" s="321">
        <v>121554420</v>
      </c>
      <c r="I732" t="str">
        <f>Table3[[#This Row],[Company ]]&amp;Table3[[#This Row],[Product]]</f>
        <v>Continental Grain CompanyChicken</v>
      </c>
      <c r="J732" t="str">
        <f>INDEX('Company+Product scope'!D:D,MATCH(Table3[[#This Row],[Company+Product key]],'Company+Product scope'!C:C,0))</f>
        <v>Yes</v>
      </c>
    </row>
    <row r="733" spans="1:10">
      <c r="A733" t="s">
        <v>51</v>
      </c>
      <c r="B733" t="s">
        <v>87</v>
      </c>
      <c r="C733" t="s">
        <v>71</v>
      </c>
      <c r="D733" t="s">
        <v>72</v>
      </c>
      <c r="E733">
        <v>20</v>
      </c>
      <c r="F733" t="s">
        <v>107</v>
      </c>
      <c r="G733" t="s">
        <v>96</v>
      </c>
      <c r="H733" s="321">
        <v>85992354</v>
      </c>
      <c r="I733" t="str">
        <f>Table3[[#This Row],[Company ]]&amp;Table3[[#This Row],[Product]]</f>
        <v>WH GroupChicken</v>
      </c>
      <c r="J733" t="str">
        <f>INDEX('Company+Product scope'!D:D,MATCH(Table3[[#This Row],[Company+Product key]],'Company+Product scope'!C:C,0))</f>
        <v>Yes</v>
      </c>
    </row>
    <row r="734" spans="1:10">
      <c r="A734" t="s">
        <v>51</v>
      </c>
      <c r="B734" t="s">
        <v>87</v>
      </c>
      <c r="C734" t="s">
        <v>71</v>
      </c>
      <c r="D734" t="s">
        <v>88</v>
      </c>
      <c r="E734">
        <v>20</v>
      </c>
      <c r="F734" t="s">
        <v>107</v>
      </c>
      <c r="G734" t="s">
        <v>96</v>
      </c>
      <c r="H734" s="321">
        <v>39311230</v>
      </c>
      <c r="I734" t="str">
        <f>Table3[[#This Row],[Company ]]&amp;Table3[[#This Row],[Product]]</f>
        <v>WH GroupChicken</v>
      </c>
      <c r="J734" t="str">
        <f>INDEX('Company+Product scope'!D:D,MATCH(Table3[[#This Row],[Company+Product key]],'Company+Product scope'!C:C,0))</f>
        <v>Yes</v>
      </c>
    </row>
    <row r="735" spans="1:10">
      <c r="A735" t="s">
        <v>51</v>
      </c>
      <c r="B735" t="s">
        <v>89</v>
      </c>
      <c r="C735" t="s">
        <v>71</v>
      </c>
      <c r="D735" t="s">
        <v>54</v>
      </c>
      <c r="E735">
        <v>20</v>
      </c>
      <c r="F735" t="s">
        <v>107</v>
      </c>
      <c r="G735" t="s">
        <v>96</v>
      </c>
      <c r="H735" s="321">
        <v>132485267.20000002</v>
      </c>
      <c r="I735" t="str">
        <f>Table3[[#This Row],[Company ]]&amp;Table3[[#This Row],[Product]]</f>
        <v>Aurora AlimentosChicken</v>
      </c>
      <c r="J735" t="str">
        <f>INDEX('Company+Product scope'!D:D,MATCH(Table3[[#This Row],[Company+Product key]],'Company+Product scope'!C:C,0))</f>
        <v>Yes</v>
      </c>
    </row>
    <row r="736" spans="1:10">
      <c r="A736" t="s">
        <v>51</v>
      </c>
      <c r="B736" t="s">
        <v>87</v>
      </c>
      <c r="C736" t="s">
        <v>90</v>
      </c>
      <c r="D736" t="s">
        <v>57</v>
      </c>
      <c r="E736">
        <v>20</v>
      </c>
      <c r="F736" t="s">
        <v>107</v>
      </c>
      <c r="G736" t="s">
        <v>96</v>
      </c>
      <c r="H736" s="321">
        <v>423102030.25290406</v>
      </c>
      <c r="I736" t="str">
        <f>Table3[[#This Row],[Company ]]&amp;Table3[[#This Row],[Product]]</f>
        <v>WH GroupPigs</v>
      </c>
      <c r="J736" t="str">
        <f>INDEX('Company+Product scope'!D:D,MATCH(Table3[[#This Row],[Company+Product key]],'Company+Product scope'!C:C,0))</f>
        <v>Yes</v>
      </c>
    </row>
    <row r="737" spans="1:10">
      <c r="A737" t="s">
        <v>51</v>
      </c>
      <c r="B737" t="s">
        <v>87</v>
      </c>
      <c r="C737" t="s">
        <v>90</v>
      </c>
      <c r="D737" t="s">
        <v>72</v>
      </c>
      <c r="E737">
        <v>20</v>
      </c>
      <c r="F737" t="s">
        <v>107</v>
      </c>
      <c r="G737" t="s">
        <v>96</v>
      </c>
      <c r="H737" s="321">
        <v>441147981.43541127</v>
      </c>
      <c r="I737" t="str">
        <f>Table3[[#This Row],[Company ]]&amp;Table3[[#This Row],[Product]]</f>
        <v>WH GroupPigs</v>
      </c>
      <c r="J737" t="str">
        <f>INDEX('Company+Product scope'!D:D,MATCH(Table3[[#This Row],[Company+Product key]],'Company+Product scope'!C:C,0))</f>
        <v>Yes</v>
      </c>
    </row>
    <row r="738" spans="1:10">
      <c r="A738" t="s">
        <v>51</v>
      </c>
      <c r="B738" t="s">
        <v>87</v>
      </c>
      <c r="C738" t="s">
        <v>90</v>
      </c>
      <c r="D738" t="s">
        <v>88</v>
      </c>
      <c r="E738">
        <v>20</v>
      </c>
      <c r="F738" t="s">
        <v>107</v>
      </c>
      <c r="G738" t="s">
        <v>96</v>
      </c>
      <c r="H738" s="321">
        <v>171570958.15334728</v>
      </c>
      <c r="I738" t="str">
        <f>Table3[[#This Row],[Company ]]&amp;Table3[[#This Row],[Product]]</f>
        <v>WH GroupPigs</v>
      </c>
      <c r="J738" t="str">
        <f>INDEX('Company+Product scope'!D:D,MATCH(Table3[[#This Row],[Company+Product key]],'Company+Product scope'!C:C,0))</f>
        <v>Yes</v>
      </c>
    </row>
    <row r="739" spans="1:10">
      <c r="A739" t="s">
        <v>51</v>
      </c>
      <c r="B739" t="s">
        <v>52</v>
      </c>
      <c r="C739" t="s">
        <v>90</v>
      </c>
      <c r="D739" t="s">
        <v>57</v>
      </c>
      <c r="E739">
        <v>20</v>
      </c>
      <c r="F739" t="s">
        <v>107</v>
      </c>
      <c r="G739" t="s">
        <v>96</v>
      </c>
      <c r="H739" s="321">
        <v>382060562.40000004</v>
      </c>
      <c r="I739" t="str">
        <f>Table3[[#This Row],[Company ]]&amp;Table3[[#This Row],[Product]]</f>
        <v>JBSPigs</v>
      </c>
      <c r="J739" t="str">
        <f>INDEX('Company+Product scope'!D:D,MATCH(Table3[[#This Row],[Company+Product key]],'Company+Product scope'!C:C,0))</f>
        <v>Yes</v>
      </c>
    </row>
    <row r="740" spans="1:10">
      <c r="A740" t="s">
        <v>51</v>
      </c>
      <c r="B740" t="s">
        <v>52</v>
      </c>
      <c r="C740" t="s">
        <v>90</v>
      </c>
      <c r="D740" t="s">
        <v>54</v>
      </c>
      <c r="E740">
        <v>20</v>
      </c>
      <c r="F740" t="s">
        <v>107</v>
      </c>
      <c r="G740" t="s">
        <v>96</v>
      </c>
      <c r="H740" s="321">
        <v>224250220.79999998</v>
      </c>
      <c r="I740" t="str">
        <f>Table3[[#This Row],[Company ]]&amp;Table3[[#This Row],[Product]]</f>
        <v>JBSPigs</v>
      </c>
      <c r="J740" t="str">
        <f>INDEX('Company+Product scope'!D:D,MATCH(Table3[[#This Row],[Company+Product key]],'Company+Product scope'!C:C,0))</f>
        <v>Yes</v>
      </c>
    </row>
    <row r="741" spans="1:10">
      <c r="A741" t="s">
        <v>51</v>
      </c>
      <c r="B741" t="s">
        <v>52</v>
      </c>
      <c r="C741" t="s">
        <v>90</v>
      </c>
      <c r="D741" t="s">
        <v>58</v>
      </c>
      <c r="E741">
        <v>20</v>
      </c>
      <c r="F741" t="s">
        <v>107</v>
      </c>
      <c r="G741" t="s">
        <v>96</v>
      </c>
      <c r="H741" s="321">
        <v>79527505.823999986</v>
      </c>
      <c r="I741" t="str">
        <f>Table3[[#This Row],[Company ]]&amp;Table3[[#This Row],[Product]]</f>
        <v>JBSPigs</v>
      </c>
      <c r="J741" t="str">
        <f>INDEX('Company+Product scope'!D:D,MATCH(Table3[[#This Row],[Company+Product key]],'Company+Product scope'!C:C,0))</f>
        <v>Yes</v>
      </c>
    </row>
    <row r="742" spans="1:10">
      <c r="A742" t="s">
        <v>51</v>
      </c>
      <c r="B742" t="s">
        <v>52</v>
      </c>
      <c r="C742" t="s">
        <v>90</v>
      </c>
      <c r="D742" t="s">
        <v>64</v>
      </c>
      <c r="E742">
        <v>20</v>
      </c>
      <c r="F742" t="s">
        <v>107</v>
      </c>
      <c r="G742" t="s">
        <v>96</v>
      </c>
      <c r="H742" s="321">
        <v>63769205.015999995</v>
      </c>
      <c r="I742" t="str">
        <f>Table3[[#This Row],[Company ]]&amp;Table3[[#This Row],[Product]]</f>
        <v>JBSPigs</v>
      </c>
      <c r="J742" t="str">
        <f>INDEX('Company+Product scope'!D:D,MATCH(Table3[[#This Row],[Company+Product key]],'Company+Product scope'!C:C,0))</f>
        <v>Yes</v>
      </c>
    </row>
    <row r="743" spans="1:10">
      <c r="A743" t="s">
        <v>51</v>
      </c>
      <c r="B743" t="s">
        <v>61</v>
      </c>
      <c r="C743" t="s">
        <v>90</v>
      </c>
      <c r="D743" t="s">
        <v>57</v>
      </c>
      <c r="E743">
        <v>20</v>
      </c>
      <c r="F743" t="s">
        <v>107</v>
      </c>
      <c r="G743" t="s">
        <v>96</v>
      </c>
      <c r="H743" s="321">
        <v>292783491</v>
      </c>
      <c r="I743" t="str">
        <f>Table3[[#This Row],[Company ]]&amp;Table3[[#This Row],[Product]]</f>
        <v>TysonPigs</v>
      </c>
      <c r="J743" t="str">
        <f>INDEX('Company+Product scope'!D:D,MATCH(Table3[[#This Row],[Company+Product key]],'Company+Product scope'!C:C,0))</f>
        <v>Yes</v>
      </c>
    </row>
    <row r="744" spans="1:10">
      <c r="A744" t="s">
        <v>51</v>
      </c>
      <c r="B744" t="s">
        <v>70</v>
      </c>
      <c r="C744" t="s">
        <v>90</v>
      </c>
      <c r="D744" t="s">
        <v>64</v>
      </c>
      <c r="E744">
        <v>20</v>
      </c>
      <c r="F744" t="s">
        <v>107</v>
      </c>
      <c r="G744" t="s">
        <v>96</v>
      </c>
      <c r="H744" s="321">
        <v>557182800</v>
      </c>
      <c r="I744" t="str">
        <f>Table3[[#This Row],[Company ]]&amp;Table3[[#This Row],[Product]]</f>
        <v>Tönnies GroupPigs</v>
      </c>
      <c r="J744" t="str">
        <f>INDEX('Company+Product scope'!D:D,MATCH(Table3[[#This Row],[Company+Product key]],'Company+Product scope'!C:C,0))</f>
        <v>Yes</v>
      </c>
    </row>
    <row r="745" spans="1:10">
      <c r="A745" t="s">
        <v>51</v>
      </c>
      <c r="B745" t="s">
        <v>67</v>
      </c>
      <c r="C745" t="s">
        <v>90</v>
      </c>
      <c r="D745" t="s">
        <v>64</v>
      </c>
      <c r="E745">
        <v>20</v>
      </c>
      <c r="F745" t="s">
        <v>107</v>
      </c>
      <c r="G745" t="s">
        <v>96</v>
      </c>
      <c r="H745" s="321">
        <v>457486228.80000001</v>
      </c>
      <c r="I745" t="str">
        <f>Table3[[#This Row],[Company ]]&amp;Table3[[#This Row],[Product]]</f>
        <v>Danish CrownPigs</v>
      </c>
      <c r="J745" t="str">
        <f>INDEX('Company+Product scope'!D:D,MATCH(Table3[[#This Row],[Company+Product key]],'Company+Product scope'!C:C,0))</f>
        <v>Yes</v>
      </c>
    </row>
    <row r="746" spans="1:10">
      <c r="A746" t="s">
        <v>51</v>
      </c>
      <c r="B746" t="s">
        <v>67</v>
      </c>
      <c r="C746" t="s">
        <v>90</v>
      </c>
      <c r="D746" t="s">
        <v>88</v>
      </c>
      <c r="E746">
        <v>20</v>
      </c>
      <c r="F746" t="s">
        <v>107</v>
      </c>
      <c r="G746" t="s">
        <v>96</v>
      </c>
      <c r="H746" s="321">
        <v>34808734.799999997</v>
      </c>
      <c r="I746" t="str">
        <f>Table3[[#This Row],[Company ]]&amp;Table3[[#This Row],[Product]]</f>
        <v>Danish CrownPigs</v>
      </c>
      <c r="J746" t="str">
        <f>INDEX('Company+Product scope'!D:D,MATCH(Table3[[#This Row],[Company+Product key]],'Company+Product scope'!C:C,0))</f>
        <v>Yes</v>
      </c>
    </row>
    <row r="747" spans="1:10">
      <c r="A747" t="s">
        <v>51</v>
      </c>
      <c r="B747" t="s">
        <v>66</v>
      </c>
      <c r="C747" t="s">
        <v>90</v>
      </c>
      <c r="D747" t="s">
        <v>64</v>
      </c>
      <c r="E747">
        <v>20</v>
      </c>
      <c r="F747" t="s">
        <v>107</v>
      </c>
      <c r="G747" t="s">
        <v>96</v>
      </c>
      <c r="H747" s="321">
        <v>376924016.51999998</v>
      </c>
      <c r="I747" t="str">
        <f>Table3[[#This Row],[Company ]]&amp;Table3[[#This Row],[Product]]</f>
        <v>Vion Food GroupPigs</v>
      </c>
      <c r="J747" t="str">
        <f>INDEX('Company+Product scope'!D:D,MATCH(Table3[[#This Row],[Company+Product key]],'Company+Product scope'!C:C,0))</f>
        <v>Yes</v>
      </c>
    </row>
    <row r="748" spans="1:10">
      <c r="A748" t="s">
        <v>51</v>
      </c>
      <c r="B748" t="s">
        <v>91</v>
      </c>
      <c r="C748" t="s">
        <v>90</v>
      </c>
      <c r="D748" t="s">
        <v>72</v>
      </c>
      <c r="E748">
        <v>20</v>
      </c>
      <c r="F748" t="s">
        <v>107</v>
      </c>
      <c r="G748" t="s">
        <v>96</v>
      </c>
      <c r="H748" s="321">
        <v>443895075</v>
      </c>
      <c r="I748" t="str">
        <f>Table3[[#This Row],[Company ]]&amp;Table3[[#This Row],[Product]]</f>
        <v>Muyuan FoodstuffPigs</v>
      </c>
      <c r="J748" t="str">
        <f>INDEX('Company+Product scope'!D:D,MATCH(Table3[[#This Row],[Company+Product key]],'Company+Product scope'!C:C,0))</f>
        <v>Yes</v>
      </c>
    </row>
    <row r="749" spans="1:10">
      <c r="A749" t="s">
        <v>51</v>
      </c>
      <c r="B749" t="s">
        <v>73</v>
      </c>
      <c r="C749" t="s">
        <v>90</v>
      </c>
      <c r="D749" t="s">
        <v>54</v>
      </c>
      <c r="E749">
        <v>20</v>
      </c>
      <c r="F749" t="s">
        <v>107</v>
      </c>
      <c r="G749" t="s">
        <v>96</v>
      </c>
      <c r="H749" s="321">
        <v>245266351.19999999</v>
      </c>
      <c r="I749" t="str">
        <f>Table3[[#This Row],[Company ]]&amp;Table3[[#This Row],[Product]]</f>
        <v>BRFPigs</v>
      </c>
      <c r="J749" t="str">
        <f>INDEX('Company+Product scope'!D:D,MATCH(Table3[[#This Row],[Company+Product key]],'Company+Product scope'!C:C,0))</f>
        <v>Yes</v>
      </c>
    </row>
    <row r="750" spans="1:10">
      <c r="A750" t="s">
        <v>51</v>
      </c>
      <c r="B750" t="s">
        <v>92</v>
      </c>
      <c r="C750" t="s">
        <v>90</v>
      </c>
      <c r="D750" t="s">
        <v>64</v>
      </c>
      <c r="E750">
        <v>20</v>
      </c>
      <c r="F750" t="s">
        <v>107</v>
      </c>
      <c r="G750" t="s">
        <v>96</v>
      </c>
      <c r="H750" s="321">
        <v>266400000</v>
      </c>
      <c r="I750" t="str">
        <f>Table3[[#This Row],[Company ]]&amp;Table3[[#This Row],[Product]]</f>
        <v>Grupo VallPigs</v>
      </c>
      <c r="J750" t="str">
        <f>INDEX('Company+Product scope'!D:D,MATCH(Table3[[#This Row],[Company+Product key]],'Company+Product scope'!C:C,0))</f>
        <v>Yes</v>
      </c>
    </row>
    <row r="751" spans="1:10">
      <c r="A751" t="s">
        <v>51</v>
      </c>
      <c r="B751" t="s">
        <v>93</v>
      </c>
      <c r="C751" t="s">
        <v>90</v>
      </c>
      <c r="D751" t="s">
        <v>72</v>
      </c>
      <c r="E751">
        <v>20</v>
      </c>
      <c r="F751" t="s">
        <v>107</v>
      </c>
      <c r="G751" t="s">
        <v>96</v>
      </c>
      <c r="H751" s="321">
        <v>282874312.5</v>
      </c>
      <c r="I751" t="str">
        <f>Table3[[#This Row],[Company ]]&amp;Table3[[#This Row],[Product]]</f>
        <v>Zhengbang GroupPigs</v>
      </c>
      <c r="J751" t="str">
        <f>INDEX('Company+Product scope'!D:D,MATCH(Table3[[#This Row],[Company+Product key]],'Company+Product scope'!C:C,0))</f>
        <v>Yes</v>
      </c>
    </row>
    <row r="752" spans="1:10">
      <c r="A752" t="s">
        <v>51</v>
      </c>
      <c r="B752" t="s">
        <v>63</v>
      </c>
      <c r="C752" t="s">
        <v>90</v>
      </c>
      <c r="D752" t="s">
        <v>64</v>
      </c>
      <c r="E752">
        <v>20</v>
      </c>
      <c r="F752" t="s">
        <v>107</v>
      </c>
      <c r="G752" t="s">
        <v>96</v>
      </c>
      <c r="H752" s="321">
        <v>262523076.92307699</v>
      </c>
      <c r="I752" t="str">
        <f>Table3[[#This Row],[Company ]]&amp;Table3[[#This Row],[Product]]</f>
        <v>BigardPigs</v>
      </c>
      <c r="J752" t="str">
        <f>INDEX('Company+Product scope'!D:D,MATCH(Table3[[#This Row],[Company+Product key]],'Company+Product scope'!C:C,0))</f>
        <v>Yes</v>
      </c>
    </row>
    <row r="753" spans="1:10">
      <c r="A753" t="s">
        <v>51</v>
      </c>
      <c r="B753" t="s">
        <v>89</v>
      </c>
      <c r="C753" t="s">
        <v>90</v>
      </c>
      <c r="D753" t="s">
        <v>54</v>
      </c>
      <c r="E753">
        <v>20</v>
      </c>
      <c r="F753" t="s">
        <v>107</v>
      </c>
      <c r="G753" t="s">
        <v>96</v>
      </c>
      <c r="H753" s="321">
        <v>185739375</v>
      </c>
      <c r="I753" t="str">
        <f>Table3[[#This Row],[Company ]]&amp;Table3[[#This Row],[Product]]</f>
        <v>Aurora AlimentosPigs</v>
      </c>
      <c r="J753" t="str">
        <f>INDEX('Company+Product scope'!D:D,MATCH(Table3[[#This Row],[Company+Product key]],'Company+Product scope'!C:C,0))</f>
        <v>Yes</v>
      </c>
    </row>
    <row r="754" spans="1:10">
      <c r="A754" t="s">
        <v>51</v>
      </c>
      <c r="B754" t="s">
        <v>77</v>
      </c>
      <c r="C754" t="s">
        <v>90</v>
      </c>
      <c r="D754" t="s">
        <v>57</v>
      </c>
      <c r="E754">
        <v>20</v>
      </c>
      <c r="F754" t="s">
        <v>107</v>
      </c>
      <c r="G754" t="s">
        <v>96</v>
      </c>
      <c r="H754" s="321">
        <v>54078750</v>
      </c>
      <c r="I754" t="str">
        <f>Table3[[#This Row],[Company ]]&amp;Table3[[#This Row],[Product]]</f>
        <v>Charoen PokphandPigs</v>
      </c>
      <c r="J754" t="str">
        <f>INDEX('Company+Product scope'!D:D,MATCH(Table3[[#This Row],[Company+Product key]],'Company+Product scope'!C:C,0))</f>
        <v>Yes</v>
      </c>
    </row>
    <row r="755" spans="1:10">
      <c r="A755" t="s">
        <v>51</v>
      </c>
      <c r="B755" t="s">
        <v>77</v>
      </c>
      <c r="C755" t="s">
        <v>90</v>
      </c>
      <c r="D755" t="s">
        <v>78</v>
      </c>
      <c r="E755">
        <v>20</v>
      </c>
      <c r="F755" t="s">
        <v>107</v>
      </c>
      <c r="G755" t="s">
        <v>96</v>
      </c>
      <c r="H755" s="321">
        <v>36546750</v>
      </c>
      <c r="I755" t="str">
        <f>Table3[[#This Row],[Company ]]&amp;Table3[[#This Row],[Product]]</f>
        <v>Charoen PokphandPigs</v>
      </c>
      <c r="J755" t="str">
        <f>INDEX('Company+Product scope'!D:D,MATCH(Table3[[#This Row],[Company+Product key]],'Company+Product scope'!C:C,0))</f>
        <v>Yes</v>
      </c>
    </row>
    <row r="756" spans="1:10">
      <c r="A756" t="s">
        <v>51</v>
      </c>
      <c r="B756" t="s">
        <v>77</v>
      </c>
      <c r="C756" t="s">
        <v>90</v>
      </c>
      <c r="D756" t="s">
        <v>72</v>
      </c>
      <c r="E756">
        <v>20</v>
      </c>
      <c r="F756" t="s">
        <v>107</v>
      </c>
      <c r="G756" t="s">
        <v>96</v>
      </c>
      <c r="H756" s="321">
        <v>37828162.5</v>
      </c>
      <c r="I756" t="str">
        <f>Table3[[#This Row],[Company ]]&amp;Table3[[#This Row],[Product]]</f>
        <v>Charoen PokphandPigs</v>
      </c>
      <c r="J756" t="str">
        <f>INDEX('Company+Product scope'!D:D,MATCH(Table3[[#This Row],[Company+Product key]],'Company+Product scope'!C:C,0))</f>
        <v>Yes</v>
      </c>
    </row>
    <row r="757" spans="1:10">
      <c r="A757" t="s">
        <v>51</v>
      </c>
      <c r="B757" t="s">
        <v>69</v>
      </c>
      <c r="C757" t="s">
        <v>90</v>
      </c>
      <c r="D757" t="s">
        <v>64</v>
      </c>
      <c r="E757">
        <v>20</v>
      </c>
      <c r="F757" t="s">
        <v>107</v>
      </c>
      <c r="G757" t="s">
        <v>96</v>
      </c>
      <c r="H757" s="321">
        <v>206712000</v>
      </c>
      <c r="I757" t="str">
        <f>Table3[[#This Row],[Company ]]&amp;Table3[[#This Row],[Product]]</f>
        <v>WestfleischPigs</v>
      </c>
      <c r="J757" t="str">
        <f>INDEX('Company+Product scope'!D:D,MATCH(Table3[[#This Row],[Company+Product key]],'Company+Product scope'!C:C,0))</f>
        <v>Yes</v>
      </c>
    </row>
    <row r="758" spans="1:10">
      <c r="A758" t="s">
        <v>51</v>
      </c>
      <c r="B758" t="s">
        <v>94</v>
      </c>
      <c r="C758" t="s">
        <v>90</v>
      </c>
      <c r="D758" t="s">
        <v>64</v>
      </c>
      <c r="E758">
        <v>20</v>
      </c>
      <c r="F758" t="s">
        <v>107</v>
      </c>
      <c r="G758" t="s">
        <v>96</v>
      </c>
      <c r="H758" s="321">
        <v>200448000</v>
      </c>
      <c r="I758" t="str">
        <f>Table3[[#This Row],[Company ]]&amp;Table3[[#This Row],[Product]]</f>
        <v>Grupo JorgePigs</v>
      </c>
      <c r="J758" t="str">
        <f>INDEX('Company+Product scope'!D:D,MATCH(Table3[[#This Row],[Company+Product key]],'Company+Product scope'!C:C,0))</f>
        <v>Yes</v>
      </c>
    </row>
    <row r="759" spans="1:10">
      <c r="A759" t="s">
        <v>51</v>
      </c>
      <c r="B759" t="s">
        <v>83</v>
      </c>
      <c r="C759" t="s">
        <v>90</v>
      </c>
      <c r="D759" t="s">
        <v>72</v>
      </c>
      <c r="E759">
        <v>20</v>
      </c>
      <c r="F759" t="s">
        <v>107</v>
      </c>
      <c r="G759" t="s">
        <v>96</v>
      </c>
      <c r="H759" s="321">
        <v>132565950</v>
      </c>
      <c r="I759" t="str">
        <f>Table3[[#This Row],[Company ]]&amp;Table3[[#This Row],[Product]]</f>
        <v>New Hope GroupPigs</v>
      </c>
      <c r="J759" t="str">
        <f>INDEX('Company+Product scope'!D:D,MATCH(Table3[[#This Row],[Company+Product key]],'Company+Product scope'!C:C,0))</f>
        <v>Yes</v>
      </c>
    </row>
    <row r="760" spans="1:10">
      <c r="A760" t="s">
        <v>51</v>
      </c>
      <c r="B760" t="s">
        <v>74</v>
      </c>
      <c r="C760" t="s">
        <v>90</v>
      </c>
      <c r="D760" t="s">
        <v>72</v>
      </c>
      <c r="E760">
        <v>20</v>
      </c>
      <c r="F760" t="s">
        <v>107</v>
      </c>
      <c r="G760" t="s">
        <v>96</v>
      </c>
      <c r="H760" s="321">
        <v>128548800</v>
      </c>
      <c r="I760" t="str">
        <f>Table3[[#This Row],[Company ]]&amp;Table3[[#This Row],[Product]]</f>
        <v>Wen's Food GroupPigs</v>
      </c>
      <c r="J760" t="str">
        <f>INDEX('Company+Product scope'!D:D,MATCH(Table3[[#This Row],[Company+Product key]],'Company+Product scope'!C:C,0))</f>
        <v>Yes</v>
      </c>
    </row>
    <row r="761" spans="1:10">
      <c r="A761" t="s">
        <v>51</v>
      </c>
      <c r="B761" t="s">
        <v>65</v>
      </c>
      <c r="C761" t="s">
        <v>90</v>
      </c>
      <c r="D761" t="s">
        <v>64</v>
      </c>
      <c r="E761">
        <v>20</v>
      </c>
      <c r="F761" t="s">
        <v>107</v>
      </c>
      <c r="G761" t="s">
        <v>96</v>
      </c>
      <c r="H761" s="321">
        <v>22153846.153846152</v>
      </c>
      <c r="I761" t="str">
        <f>Table3[[#This Row],[Company ]]&amp;Table3[[#This Row],[Product]]</f>
        <v>Gruppo CremoniniPigs</v>
      </c>
      <c r="J761" t="str">
        <f>INDEX('Company+Product scope'!D:D,MATCH(Table3[[#This Row],[Company+Product key]],'Company+Product scope'!C:C,0))</f>
        <v>Yes</v>
      </c>
    </row>
    <row r="762" spans="1:10">
      <c r="A762" t="s">
        <v>51</v>
      </c>
      <c r="B762" t="s">
        <v>52</v>
      </c>
      <c r="C762" t="s">
        <v>53</v>
      </c>
      <c r="D762" t="s">
        <v>54</v>
      </c>
      <c r="E762">
        <v>20</v>
      </c>
      <c r="F762" t="s">
        <v>108</v>
      </c>
      <c r="G762" t="s">
        <v>96</v>
      </c>
      <c r="H762" s="321">
        <v>3434229930.853312</v>
      </c>
      <c r="I762" t="str">
        <f>Table3[[#This Row],[Company ]]&amp;Table3[[#This Row],[Product]]</f>
        <v>JBSCattle</v>
      </c>
      <c r="J762" t="str">
        <f>INDEX('Company+Product scope'!D:D,MATCH(Table3[[#This Row],[Company+Product key]],'Company+Product scope'!C:C,0))</f>
        <v>Yes</v>
      </c>
    </row>
    <row r="763" spans="1:10">
      <c r="A763" t="s">
        <v>51</v>
      </c>
      <c r="B763" t="s">
        <v>52</v>
      </c>
      <c r="C763" t="s">
        <v>53</v>
      </c>
      <c r="D763" t="s">
        <v>57</v>
      </c>
      <c r="E763">
        <v>20</v>
      </c>
      <c r="F763" t="s">
        <v>108</v>
      </c>
      <c r="G763" t="s">
        <v>96</v>
      </c>
      <c r="H763" s="321">
        <v>3677871830.7440195</v>
      </c>
      <c r="I763" t="str">
        <f>Table3[[#This Row],[Company ]]&amp;Table3[[#This Row],[Product]]</f>
        <v>JBSCattle</v>
      </c>
      <c r="J763" t="str">
        <f>INDEX('Company+Product scope'!D:D,MATCH(Table3[[#This Row],[Company+Product key]],'Company+Product scope'!C:C,0))</f>
        <v>Yes</v>
      </c>
    </row>
    <row r="764" spans="1:10">
      <c r="A764" t="s">
        <v>51</v>
      </c>
      <c r="B764" t="s">
        <v>52</v>
      </c>
      <c r="C764" t="s">
        <v>53</v>
      </c>
      <c r="D764" t="s">
        <v>58</v>
      </c>
      <c r="E764">
        <v>20</v>
      </c>
      <c r="F764" t="s">
        <v>108</v>
      </c>
      <c r="G764" t="s">
        <v>96</v>
      </c>
      <c r="H764" s="321">
        <v>742272656.91973341</v>
      </c>
      <c r="I764" t="str">
        <f>Table3[[#This Row],[Company ]]&amp;Table3[[#This Row],[Product]]</f>
        <v>JBSCattle</v>
      </c>
      <c r="J764" t="str">
        <f>INDEX('Company+Product scope'!D:D,MATCH(Table3[[#This Row],[Company+Product key]],'Company+Product scope'!C:C,0))</f>
        <v>Yes</v>
      </c>
    </row>
    <row r="765" spans="1:10">
      <c r="A765" t="s">
        <v>51</v>
      </c>
      <c r="B765" t="s">
        <v>59</v>
      </c>
      <c r="C765" t="s">
        <v>53</v>
      </c>
      <c r="D765" t="s">
        <v>54</v>
      </c>
      <c r="E765">
        <v>20</v>
      </c>
      <c r="F765" t="s">
        <v>108</v>
      </c>
      <c r="G765" t="s">
        <v>96</v>
      </c>
      <c r="H765" s="321">
        <v>1414487789.3770001</v>
      </c>
      <c r="I765" t="str">
        <f>Table3[[#This Row],[Company ]]&amp;Table3[[#This Row],[Product]]</f>
        <v>MarfrigCattle</v>
      </c>
      <c r="J765" t="str">
        <f>INDEX('Company+Product scope'!D:D,MATCH(Table3[[#This Row],[Company+Product key]],'Company+Product scope'!C:C,0))</f>
        <v>Yes</v>
      </c>
    </row>
    <row r="766" spans="1:10">
      <c r="A766" t="s">
        <v>51</v>
      </c>
      <c r="B766" t="s">
        <v>59</v>
      </c>
      <c r="C766" t="s">
        <v>53</v>
      </c>
      <c r="D766" t="s">
        <v>57</v>
      </c>
      <c r="E766">
        <v>20</v>
      </c>
      <c r="F766" t="s">
        <v>108</v>
      </c>
      <c r="G766" t="s">
        <v>96</v>
      </c>
      <c r="H766" s="321">
        <v>1208336393.7596145</v>
      </c>
      <c r="I766" t="str">
        <f>Table3[[#This Row],[Company ]]&amp;Table3[[#This Row],[Product]]</f>
        <v>MarfrigCattle</v>
      </c>
      <c r="J766" t="str">
        <f>INDEX('Company+Product scope'!D:D,MATCH(Table3[[#This Row],[Company+Product key]],'Company+Product scope'!C:C,0))</f>
        <v>Yes</v>
      </c>
    </row>
    <row r="767" spans="1:10">
      <c r="A767" t="s">
        <v>51</v>
      </c>
      <c r="B767" t="s">
        <v>60</v>
      </c>
      <c r="C767" t="s">
        <v>53</v>
      </c>
      <c r="D767" t="s">
        <v>57</v>
      </c>
      <c r="E767">
        <v>20</v>
      </c>
      <c r="F767" t="s">
        <v>108</v>
      </c>
      <c r="G767" t="s">
        <v>96</v>
      </c>
      <c r="H767" s="321">
        <v>2873792055.5555549</v>
      </c>
      <c r="I767" t="str">
        <f>Table3[[#This Row],[Company ]]&amp;Table3[[#This Row],[Product]]</f>
        <v>CargillCattle</v>
      </c>
      <c r="J767" t="str">
        <f>INDEX('Company+Product scope'!D:D,MATCH(Table3[[#This Row],[Company+Product key]],'Company+Product scope'!C:C,0))</f>
        <v>Yes</v>
      </c>
    </row>
    <row r="768" spans="1:10">
      <c r="A768" t="s">
        <v>51</v>
      </c>
      <c r="B768" t="s">
        <v>60</v>
      </c>
      <c r="C768" t="s">
        <v>53</v>
      </c>
      <c r="D768" t="s">
        <v>58</v>
      </c>
      <c r="E768">
        <v>20</v>
      </c>
      <c r="F768" t="s">
        <v>108</v>
      </c>
      <c r="G768" t="s">
        <v>96</v>
      </c>
      <c r="H768" s="321">
        <v>211055000.00000003</v>
      </c>
      <c r="I768" t="str">
        <f>Table3[[#This Row],[Company ]]&amp;Table3[[#This Row],[Product]]</f>
        <v>CargillCattle</v>
      </c>
      <c r="J768" t="str">
        <f>INDEX('Company+Product scope'!D:D,MATCH(Table3[[#This Row],[Company+Product key]],'Company+Product scope'!C:C,0))</f>
        <v>Yes</v>
      </c>
    </row>
    <row r="769" spans="1:10">
      <c r="A769" t="s">
        <v>51</v>
      </c>
      <c r="B769" t="s">
        <v>61</v>
      </c>
      <c r="C769" t="s">
        <v>53</v>
      </c>
      <c r="D769" t="s">
        <v>57</v>
      </c>
      <c r="E769">
        <v>20</v>
      </c>
      <c r="F769" t="s">
        <v>108</v>
      </c>
      <c r="G769" t="s">
        <v>96</v>
      </c>
      <c r="H769" s="321">
        <v>2427363121.9293647</v>
      </c>
      <c r="I769" t="str">
        <f>Table3[[#This Row],[Company ]]&amp;Table3[[#This Row],[Product]]</f>
        <v>TysonCattle</v>
      </c>
      <c r="J769" t="str">
        <f>INDEX('Company+Product scope'!D:D,MATCH(Table3[[#This Row],[Company+Product key]],'Company+Product scope'!C:C,0))</f>
        <v>Yes</v>
      </c>
    </row>
    <row r="770" spans="1:10">
      <c r="A770" t="s">
        <v>51</v>
      </c>
      <c r="B770" t="s">
        <v>61</v>
      </c>
      <c r="C770" t="s">
        <v>53</v>
      </c>
      <c r="D770" t="s">
        <v>58</v>
      </c>
      <c r="E770">
        <v>20</v>
      </c>
      <c r="F770" t="s">
        <v>108</v>
      </c>
      <c r="G770" t="s">
        <v>96</v>
      </c>
      <c r="H770" s="321">
        <v>127987772.09523809</v>
      </c>
      <c r="I770" t="str">
        <f>Table3[[#This Row],[Company ]]&amp;Table3[[#This Row],[Product]]</f>
        <v>TysonCattle</v>
      </c>
      <c r="J770" t="str">
        <f>INDEX('Company+Product scope'!D:D,MATCH(Table3[[#This Row],[Company+Product key]],'Company+Product scope'!C:C,0))</f>
        <v>Yes</v>
      </c>
    </row>
    <row r="771" spans="1:10">
      <c r="A771" t="s">
        <v>51</v>
      </c>
      <c r="B771" t="s">
        <v>62</v>
      </c>
      <c r="C771" t="s">
        <v>53</v>
      </c>
      <c r="D771" t="s">
        <v>54</v>
      </c>
      <c r="E771">
        <v>20</v>
      </c>
      <c r="F771" t="s">
        <v>108</v>
      </c>
      <c r="G771" t="s">
        <v>96</v>
      </c>
      <c r="H771" s="321">
        <v>1443080081.625</v>
      </c>
      <c r="I771" t="str">
        <f>Table3[[#This Row],[Company ]]&amp;Table3[[#This Row],[Product]]</f>
        <v>MinervaCattle</v>
      </c>
      <c r="J771" t="str">
        <f>INDEX('Company+Product scope'!D:D,MATCH(Table3[[#This Row],[Company+Product key]],'Company+Product scope'!C:C,0))</f>
        <v>Yes</v>
      </c>
    </row>
    <row r="772" spans="1:10">
      <c r="A772" t="s">
        <v>51</v>
      </c>
      <c r="B772" t="s">
        <v>63</v>
      </c>
      <c r="C772" t="s">
        <v>53</v>
      </c>
      <c r="D772" t="s">
        <v>64</v>
      </c>
      <c r="E772">
        <v>20</v>
      </c>
      <c r="F772" t="s">
        <v>108</v>
      </c>
      <c r="G772" t="s">
        <v>96</v>
      </c>
      <c r="H772" s="321">
        <v>995020800.00000012</v>
      </c>
      <c r="I772" t="str">
        <f>Table3[[#This Row],[Company ]]&amp;Table3[[#This Row],[Product]]</f>
        <v>BigardCattle</v>
      </c>
      <c r="J772" t="str">
        <f>INDEX('Company+Product scope'!D:D,MATCH(Table3[[#This Row],[Company+Product key]],'Company+Product scope'!C:C,0))</f>
        <v>Yes</v>
      </c>
    </row>
    <row r="773" spans="1:10">
      <c r="A773" t="s">
        <v>51</v>
      </c>
      <c r="B773" t="s">
        <v>65</v>
      </c>
      <c r="C773" t="s">
        <v>53</v>
      </c>
      <c r="D773" t="s">
        <v>64</v>
      </c>
      <c r="E773">
        <v>20</v>
      </c>
      <c r="F773" t="s">
        <v>108</v>
      </c>
      <c r="G773" t="s">
        <v>96</v>
      </c>
      <c r="H773" s="321">
        <v>960495520</v>
      </c>
      <c r="I773" t="str">
        <f>Table3[[#This Row],[Company ]]&amp;Table3[[#This Row],[Product]]</f>
        <v>Gruppo CremoniniCattle</v>
      </c>
      <c r="J773" t="str">
        <f>INDEX('Company+Product scope'!D:D,MATCH(Table3[[#This Row],[Company+Product key]],'Company+Product scope'!C:C,0))</f>
        <v>Yes</v>
      </c>
    </row>
    <row r="774" spans="1:10">
      <c r="A774" t="s">
        <v>51</v>
      </c>
      <c r="B774" t="s">
        <v>66</v>
      </c>
      <c r="C774" t="s">
        <v>53</v>
      </c>
      <c r="D774" t="s">
        <v>64</v>
      </c>
      <c r="E774">
        <v>20</v>
      </c>
      <c r="F774" t="s">
        <v>108</v>
      </c>
      <c r="G774" t="s">
        <v>96</v>
      </c>
      <c r="H774" s="321">
        <v>394529265.12299997</v>
      </c>
      <c r="I774" t="str">
        <f>Table3[[#This Row],[Company ]]&amp;Table3[[#This Row],[Product]]</f>
        <v>Vion Food GroupCattle</v>
      </c>
      <c r="J774" t="str">
        <f>INDEX('Company+Product scope'!D:D,MATCH(Table3[[#This Row],[Company+Product key]],'Company+Product scope'!C:C,0))</f>
        <v>Yes</v>
      </c>
    </row>
    <row r="775" spans="1:10">
      <c r="A775" t="s">
        <v>51</v>
      </c>
      <c r="B775" t="s">
        <v>67</v>
      </c>
      <c r="C775" t="s">
        <v>53</v>
      </c>
      <c r="D775" t="s">
        <v>64</v>
      </c>
      <c r="E775">
        <v>20</v>
      </c>
      <c r="F775" t="s">
        <v>108</v>
      </c>
      <c r="G775" t="s">
        <v>96</v>
      </c>
      <c r="H775" s="321">
        <v>392618214</v>
      </c>
      <c r="I775" t="str">
        <f>Table3[[#This Row],[Company ]]&amp;Table3[[#This Row],[Product]]</f>
        <v>Danish CrownCattle</v>
      </c>
      <c r="J775" t="str">
        <f>INDEX('Company+Product scope'!D:D,MATCH(Table3[[#This Row],[Company+Product key]],'Company+Product scope'!C:C,0))</f>
        <v>Yes</v>
      </c>
    </row>
    <row r="776" spans="1:10">
      <c r="A776" t="s">
        <v>51</v>
      </c>
      <c r="B776" t="s">
        <v>68</v>
      </c>
      <c r="C776" t="s">
        <v>53</v>
      </c>
      <c r="D776" t="s">
        <v>58</v>
      </c>
      <c r="E776">
        <v>20</v>
      </c>
      <c r="F776" t="s">
        <v>108</v>
      </c>
      <c r="G776" t="s">
        <v>96</v>
      </c>
      <c r="H776" s="321">
        <v>211055000.00000003</v>
      </c>
      <c r="I776" t="str">
        <f>Table3[[#This Row],[Company ]]&amp;Table3[[#This Row],[Product]]</f>
        <v>Teys Cattle</v>
      </c>
      <c r="J776" t="str">
        <f>INDEX('Company+Product scope'!D:D,MATCH(Table3[[#This Row],[Company+Product key]],'Company+Product scope'!C:C,0))</f>
        <v>Yes</v>
      </c>
    </row>
    <row r="777" spans="1:10">
      <c r="A777" t="s">
        <v>51</v>
      </c>
      <c r="B777" t="s">
        <v>69</v>
      </c>
      <c r="C777" t="s">
        <v>53</v>
      </c>
      <c r="D777" t="s">
        <v>64</v>
      </c>
      <c r="E777">
        <v>20</v>
      </c>
      <c r="F777" t="s">
        <v>108</v>
      </c>
      <c r="G777" t="s">
        <v>96</v>
      </c>
      <c r="H777" s="321">
        <v>196206057.59999999</v>
      </c>
      <c r="I777" t="str">
        <f>Table3[[#This Row],[Company ]]&amp;Table3[[#This Row],[Product]]</f>
        <v>WestfleischCattle</v>
      </c>
      <c r="J777" t="str">
        <f>INDEX('Company+Product scope'!D:D,MATCH(Table3[[#This Row],[Company+Product key]],'Company+Product scope'!C:C,0))</f>
        <v>Yes</v>
      </c>
    </row>
    <row r="778" spans="1:10">
      <c r="A778" t="s">
        <v>51</v>
      </c>
      <c r="B778" t="s">
        <v>70</v>
      </c>
      <c r="C778" t="s">
        <v>53</v>
      </c>
      <c r="D778" t="s">
        <v>64</v>
      </c>
      <c r="E778">
        <v>20</v>
      </c>
      <c r="F778" t="s">
        <v>108</v>
      </c>
      <c r="G778" t="s">
        <v>96</v>
      </c>
      <c r="H778" s="321">
        <v>187549908</v>
      </c>
      <c r="I778" t="str">
        <f>Table3[[#This Row],[Company ]]&amp;Table3[[#This Row],[Product]]</f>
        <v>Tönnies GroupCattle</v>
      </c>
      <c r="J778" t="str">
        <f>INDEX('Company+Product scope'!D:D,MATCH(Table3[[#This Row],[Company+Product key]],'Company+Product scope'!C:C,0))</f>
        <v>Yes</v>
      </c>
    </row>
    <row r="779" spans="1:10">
      <c r="A779" t="s">
        <v>51</v>
      </c>
      <c r="B779" t="s">
        <v>52</v>
      </c>
      <c r="C779" t="s">
        <v>71</v>
      </c>
      <c r="D779" t="s">
        <v>57</v>
      </c>
      <c r="E779">
        <v>20</v>
      </c>
      <c r="F779" t="s">
        <v>108</v>
      </c>
      <c r="G779" t="s">
        <v>96</v>
      </c>
      <c r="H779" s="321">
        <v>3305453409.8156309</v>
      </c>
      <c r="I779" t="str">
        <f>Table3[[#This Row],[Company ]]&amp;Table3[[#This Row],[Product]]</f>
        <v>JBSChicken</v>
      </c>
      <c r="J779" t="str">
        <f>INDEX('Company+Product scope'!D:D,MATCH(Table3[[#This Row],[Company+Product key]],'Company+Product scope'!C:C,0))</f>
        <v>Yes</v>
      </c>
    </row>
    <row r="780" spans="1:10">
      <c r="A780" t="s">
        <v>51</v>
      </c>
      <c r="B780" t="s">
        <v>52</v>
      </c>
      <c r="C780" t="s">
        <v>71</v>
      </c>
      <c r="D780" t="s">
        <v>54</v>
      </c>
      <c r="E780">
        <v>20</v>
      </c>
      <c r="F780" t="s">
        <v>108</v>
      </c>
      <c r="G780" t="s">
        <v>96</v>
      </c>
      <c r="H780" s="321">
        <v>3438082097.0496006</v>
      </c>
      <c r="I780" t="str">
        <f>Table3[[#This Row],[Company ]]&amp;Table3[[#This Row],[Product]]</f>
        <v>JBSChicken</v>
      </c>
      <c r="J780" t="str">
        <f>INDEX('Company+Product scope'!D:D,MATCH(Table3[[#This Row],[Company+Product key]],'Company+Product scope'!C:C,0))</f>
        <v>Yes</v>
      </c>
    </row>
    <row r="781" spans="1:10">
      <c r="A781" t="s">
        <v>51</v>
      </c>
      <c r="B781" t="s">
        <v>52</v>
      </c>
      <c r="C781" t="s">
        <v>71</v>
      </c>
      <c r="D781" t="s">
        <v>64</v>
      </c>
      <c r="E781">
        <v>20</v>
      </c>
      <c r="F781" t="s">
        <v>108</v>
      </c>
      <c r="G781" t="s">
        <v>96</v>
      </c>
      <c r="H781" s="321">
        <v>609401434.71544623</v>
      </c>
      <c r="I781" t="str">
        <f>Table3[[#This Row],[Company ]]&amp;Table3[[#This Row],[Product]]</f>
        <v>JBSChicken</v>
      </c>
      <c r="J781" t="str">
        <f>INDEX('Company+Product scope'!D:D,MATCH(Table3[[#This Row],[Company+Product key]],'Company+Product scope'!C:C,0))</f>
        <v>Yes</v>
      </c>
    </row>
    <row r="782" spans="1:10">
      <c r="A782" t="s">
        <v>51</v>
      </c>
      <c r="B782" t="s">
        <v>61</v>
      </c>
      <c r="C782" t="s">
        <v>71</v>
      </c>
      <c r="D782" t="s">
        <v>57</v>
      </c>
      <c r="E782">
        <v>20</v>
      </c>
      <c r="F782" t="s">
        <v>108</v>
      </c>
      <c r="G782" t="s">
        <v>96</v>
      </c>
      <c r="H782" s="321">
        <v>3178561666.2967739</v>
      </c>
      <c r="I782" t="str">
        <f>Table3[[#This Row],[Company ]]&amp;Table3[[#This Row],[Product]]</f>
        <v>TysonChicken</v>
      </c>
      <c r="J782" t="str">
        <f>INDEX('Company+Product scope'!D:D,MATCH(Table3[[#This Row],[Company+Product key]],'Company+Product scope'!C:C,0))</f>
        <v>Yes</v>
      </c>
    </row>
    <row r="783" spans="1:10">
      <c r="A783" t="s">
        <v>51</v>
      </c>
      <c r="B783" t="s">
        <v>61</v>
      </c>
      <c r="C783" t="s">
        <v>71</v>
      </c>
      <c r="D783" t="s">
        <v>72</v>
      </c>
      <c r="E783">
        <v>20</v>
      </c>
      <c r="F783" t="s">
        <v>108</v>
      </c>
      <c r="G783" t="s">
        <v>96</v>
      </c>
      <c r="H783" s="321">
        <v>432675797.80645162</v>
      </c>
      <c r="I783" t="str">
        <f>Table3[[#This Row],[Company ]]&amp;Table3[[#This Row],[Product]]</f>
        <v>TysonChicken</v>
      </c>
      <c r="J783" t="str">
        <f>INDEX('Company+Product scope'!D:D,MATCH(Table3[[#This Row],[Company+Product key]],'Company+Product scope'!C:C,0))</f>
        <v>Yes</v>
      </c>
    </row>
    <row r="784" spans="1:10">
      <c r="A784" t="s">
        <v>51</v>
      </c>
      <c r="B784" t="s">
        <v>73</v>
      </c>
      <c r="C784" t="s">
        <v>71</v>
      </c>
      <c r="D784" t="s">
        <v>54</v>
      </c>
      <c r="E784">
        <v>20</v>
      </c>
      <c r="F784" t="s">
        <v>108</v>
      </c>
      <c r="G784" t="s">
        <v>96</v>
      </c>
      <c r="H784" s="321">
        <v>3924658837.2992015</v>
      </c>
      <c r="I784" t="str">
        <f>Table3[[#This Row],[Company ]]&amp;Table3[[#This Row],[Product]]</f>
        <v>BRFChicken</v>
      </c>
      <c r="J784" t="str">
        <f>INDEX('Company+Product scope'!D:D,MATCH(Table3[[#This Row],[Company+Product key]],'Company+Product scope'!C:C,0))</f>
        <v>Yes</v>
      </c>
    </row>
    <row r="785" spans="1:10">
      <c r="A785" t="s">
        <v>51</v>
      </c>
      <c r="B785" t="s">
        <v>74</v>
      </c>
      <c r="C785" t="s">
        <v>71</v>
      </c>
      <c r="D785" t="s">
        <v>72</v>
      </c>
      <c r="E785">
        <v>20</v>
      </c>
      <c r="F785" t="s">
        <v>108</v>
      </c>
      <c r="G785" t="s">
        <v>96</v>
      </c>
      <c r="H785" s="321">
        <v>2450960694</v>
      </c>
      <c r="I785" t="str">
        <f>Table3[[#This Row],[Company ]]&amp;Table3[[#This Row],[Product]]</f>
        <v>Wen's Food GroupChicken</v>
      </c>
      <c r="J785" t="str">
        <f>INDEX('Company+Product scope'!D:D,MATCH(Table3[[#This Row],[Company+Product key]],'Company+Product scope'!C:C,0))</f>
        <v>Yes</v>
      </c>
    </row>
    <row r="786" spans="1:10">
      <c r="A786" t="s">
        <v>51</v>
      </c>
      <c r="B786" t="s">
        <v>60</v>
      </c>
      <c r="C786" t="s">
        <v>71</v>
      </c>
      <c r="D786" t="s">
        <v>57</v>
      </c>
      <c r="E786">
        <v>20</v>
      </c>
      <c r="F786" t="s">
        <v>108</v>
      </c>
      <c r="G786" t="s">
        <v>96</v>
      </c>
      <c r="H786" s="321">
        <v>982159713.60000002</v>
      </c>
      <c r="I786" t="str">
        <f>Table3[[#This Row],[Company ]]&amp;Table3[[#This Row],[Product]]</f>
        <v>CargillChicken</v>
      </c>
      <c r="J786" t="str">
        <f>INDEX('Company+Product scope'!D:D,MATCH(Table3[[#This Row],[Company+Product key]],'Company+Product scope'!C:C,0))</f>
        <v>Yes</v>
      </c>
    </row>
    <row r="787" spans="1:10">
      <c r="A787" t="s">
        <v>51</v>
      </c>
      <c r="B787" t="s">
        <v>60</v>
      </c>
      <c r="C787" t="s">
        <v>71</v>
      </c>
      <c r="D787" t="s">
        <v>54</v>
      </c>
      <c r="E787">
        <v>20</v>
      </c>
      <c r="F787" t="s">
        <v>108</v>
      </c>
      <c r="G787" t="s">
        <v>96</v>
      </c>
      <c r="H787" s="321">
        <v>654862208.00000012</v>
      </c>
      <c r="I787" t="str">
        <f>Table3[[#This Row],[Company ]]&amp;Table3[[#This Row],[Product]]</f>
        <v>CargillChicken</v>
      </c>
      <c r="J787" t="str">
        <f>INDEX('Company+Product scope'!D:D,MATCH(Table3[[#This Row],[Company+Product key]],'Company+Product scope'!C:C,0))</f>
        <v>Yes</v>
      </c>
    </row>
    <row r="788" spans="1:10">
      <c r="A788" t="s">
        <v>51</v>
      </c>
      <c r="B788" t="s">
        <v>60</v>
      </c>
      <c r="C788" t="s">
        <v>71</v>
      </c>
      <c r="D788" t="s">
        <v>72</v>
      </c>
      <c r="E788">
        <v>20</v>
      </c>
      <c r="F788" t="s">
        <v>108</v>
      </c>
      <c r="G788" t="s">
        <v>96</v>
      </c>
      <c r="H788" s="321">
        <v>372927240</v>
      </c>
      <c r="I788" t="str">
        <f>Table3[[#This Row],[Company ]]&amp;Table3[[#This Row],[Product]]</f>
        <v>CargillChicken</v>
      </c>
      <c r="J788" t="str">
        <f>INDEX('Company+Product scope'!D:D,MATCH(Table3[[#This Row],[Company+Product key]],'Company+Product scope'!C:C,0))</f>
        <v>Yes</v>
      </c>
    </row>
    <row r="789" spans="1:10">
      <c r="A789" t="s">
        <v>51</v>
      </c>
      <c r="B789" t="s">
        <v>60</v>
      </c>
      <c r="C789" t="s">
        <v>71</v>
      </c>
      <c r="D789" t="s">
        <v>64</v>
      </c>
      <c r="E789">
        <v>20</v>
      </c>
      <c r="F789" t="s">
        <v>108</v>
      </c>
      <c r="G789" t="s">
        <v>96</v>
      </c>
      <c r="H789" s="321">
        <v>222550416</v>
      </c>
      <c r="I789" t="str">
        <f>Table3[[#This Row],[Company ]]&amp;Table3[[#This Row],[Product]]</f>
        <v>CargillChicken</v>
      </c>
      <c r="J789" t="str">
        <f>INDEX('Company+Product scope'!D:D,MATCH(Table3[[#This Row],[Company+Product key]],'Company+Product scope'!C:C,0))</f>
        <v>Yes</v>
      </c>
    </row>
    <row r="790" spans="1:10">
      <c r="A790" t="s">
        <v>51</v>
      </c>
      <c r="B790" t="s">
        <v>75</v>
      </c>
      <c r="C790" t="s">
        <v>71</v>
      </c>
      <c r="D790" t="s">
        <v>72</v>
      </c>
      <c r="E790">
        <v>20</v>
      </c>
      <c r="F790" t="s">
        <v>108</v>
      </c>
      <c r="G790" t="s">
        <v>96</v>
      </c>
      <c r="H790" s="321">
        <v>2032453458</v>
      </c>
      <c r="I790" t="str">
        <f>Table3[[#This Row],[Company ]]&amp;Table3[[#This Row],[Product]]</f>
        <v>JapfaChicken</v>
      </c>
      <c r="J790" t="str">
        <f>INDEX('Company+Product scope'!D:D,MATCH(Table3[[#This Row],[Company+Product key]],'Company+Product scope'!C:C,0))</f>
        <v>Yes</v>
      </c>
    </row>
    <row r="791" spans="1:10">
      <c r="A791" t="s">
        <v>51</v>
      </c>
      <c r="B791" t="s">
        <v>76</v>
      </c>
      <c r="C791" t="s">
        <v>71</v>
      </c>
      <c r="D791" t="s">
        <v>72</v>
      </c>
      <c r="E791">
        <v>20</v>
      </c>
      <c r="F791" t="s">
        <v>108</v>
      </c>
      <c r="G791" t="s">
        <v>96</v>
      </c>
      <c r="H791" s="321">
        <v>1678172580</v>
      </c>
      <c r="I791" t="str">
        <f>Table3[[#This Row],[Company ]]&amp;Table3[[#This Row],[Product]]</f>
        <v>Wellhope AgritechChicken</v>
      </c>
      <c r="J791" t="str">
        <f>INDEX('Company+Product scope'!D:D,MATCH(Table3[[#This Row],[Company+Product key]],'Company+Product scope'!C:C,0))</f>
        <v>Yes</v>
      </c>
    </row>
    <row r="792" spans="1:10">
      <c r="A792" t="s">
        <v>51</v>
      </c>
      <c r="B792" t="s">
        <v>77</v>
      </c>
      <c r="C792" t="s">
        <v>71</v>
      </c>
      <c r="D792" t="s">
        <v>72</v>
      </c>
      <c r="E792">
        <v>20</v>
      </c>
      <c r="F792" t="s">
        <v>108</v>
      </c>
      <c r="G792" t="s">
        <v>96</v>
      </c>
      <c r="H792" s="321">
        <v>1419195330</v>
      </c>
      <c r="I792" t="str">
        <f>Table3[[#This Row],[Company ]]&amp;Table3[[#This Row],[Product]]</f>
        <v>Charoen PokphandChicken</v>
      </c>
      <c r="J792" t="str">
        <f>INDEX('Company+Product scope'!D:D,MATCH(Table3[[#This Row],[Company+Product key]],'Company+Product scope'!C:C,0))</f>
        <v>Yes</v>
      </c>
    </row>
    <row r="793" spans="1:10">
      <c r="A793" t="s">
        <v>51</v>
      </c>
      <c r="B793" t="s">
        <v>77</v>
      </c>
      <c r="C793" t="s">
        <v>71</v>
      </c>
      <c r="D793" t="s">
        <v>78</v>
      </c>
      <c r="E793">
        <v>20</v>
      </c>
      <c r="F793" t="s">
        <v>108</v>
      </c>
      <c r="G793" t="s">
        <v>96</v>
      </c>
      <c r="H793" s="321">
        <v>139342700</v>
      </c>
      <c r="I793" t="str">
        <f>Table3[[#This Row],[Company ]]&amp;Table3[[#This Row],[Product]]</f>
        <v>Charoen PokphandChicken</v>
      </c>
      <c r="J793" t="str">
        <f>INDEX('Company+Product scope'!D:D,MATCH(Table3[[#This Row],[Company+Product key]],'Company+Product scope'!C:C,0))</f>
        <v>Yes</v>
      </c>
    </row>
    <row r="794" spans="1:10">
      <c r="A794" t="s">
        <v>51</v>
      </c>
      <c r="B794" t="s">
        <v>79</v>
      </c>
      <c r="C794" t="s">
        <v>71</v>
      </c>
      <c r="D794" t="s">
        <v>72</v>
      </c>
      <c r="E794">
        <v>20</v>
      </c>
      <c r="F794" t="s">
        <v>108</v>
      </c>
      <c r="G794" t="s">
        <v>96</v>
      </c>
      <c r="H794" s="321">
        <v>1408836240</v>
      </c>
      <c r="I794" t="str">
        <f>Table3[[#This Row],[Company ]]&amp;Table3[[#This Row],[Product]]</f>
        <v>Fuijan Sunner DevelopmentChicken</v>
      </c>
      <c r="J794" t="str">
        <f>INDEX('Company+Product scope'!D:D,MATCH(Table3[[#This Row],[Company+Product key]],'Company+Product scope'!C:C,0))</f>
        <v>Yes</v>
      </c>
    </row>
    <row r="795" spans="1:10">
      <c r="A795" t="s">
        <v>51</v>
      </c>
      <c r="B795" t="s">
        <v>80</v>
      </c>
      <c r="C795" t="s">
        <v>71</v>
      </c>
      <c r="D795" t="s">
        <v>57</v>
      </c>
      <c r="E795">
        <v>20</v>
      </c>
      <c r="F795" t="s">
        <v>108</v>
      </c>
      <c r="G795" t="s">
        <v>96</v>
      </c>
      <c r="H795" s="321">
        <v>1228616520</v>
      </c>
      <c r="I795" t="str">
        <f>Table3[[#This Row],[Company ]]&amp;Table3[[#This Row],[Product]]</f>
        <v>Koch FoodsChicken</v>
      </c>
      <c r="J795" t="str">
        <f>INDEX('Company+Product scope'!D:D,MATCH(Table3[[#This Row],[Company+Product key]],'Company+Product scope'!C:C,0))</f>
        <v>Yes</v>
      </c>
    </row>
    <row r="796" spans="1:10">
      <c r="A796" t="s">
        <v>51</v>
      </c>
      <c r="B796" t="s">
        <v>81</v>
      </c>
      <c r="C796" t="s">
        <v>71</v>
      </c>
      <c r="D796" t="s">
        <v>82</v>
      </c>
      <c r="E796">
        <v>20</v>
      </c>
      <c r="F796" t="s">
        <v>108</v>
      </c>
      <c r="G796" t="s">
        <v>96</v>
      </c>
      <c r="H796" s="321">
        <v>1617857241</v>
      </c>
      <c r="I796" t="str">
        <f>Table3[[#This Row],[Company ]]&amp;Table3[[#This Row],[Product]]</f>
        <v>Arab Company for Livestock Development (ACOLID)Chicken</v>
      </c>
      <c r="J796" t="str">
        <f>INDEX('Company+Product scope'!D:D,MATCH(Table3[[#This Row],[Company+Product key]],'Company+Product scope'!C:C,0))</f>
        <v>Yes</v>
      </c>
    </row>
    <row r="797" spans="1:10">
      <c r="A797" t="s">
        <v>51</v>
      </c>
      <c r="B797" t="s">
        <v>83</v>
      </c>
      <c r="C797" t="s">
        <v>71</v>
      </c>
      <c r="D797" t="s">
        <v>72</v>
      </c>
      <c r="E797">
        <v>20</v>
      </c>
      <c r="F797" t="s">
        <v>108</v>
      </c>
      <c r="G797" t="s">
        <v>96</v>
      </c>
      <c r="H797" s="321">
        <v>1362800444.04</v>
      </c>
      <c r="I797" t="str">
        <f>Table3[[#This Row],[Company ]]&amp;Table3[[#This Row],[Product]]</f>
        <v>New Hope GroupChicken</v>
      </c>
      <c r="J797" t="str">
        <f>INDEX('Company+Product scope'!D:D,MATCH(Table3[[#This Row],[Company+Product key]],'Company+Product scope'!C:C,0))</f>
        <v>Yes</v>
      </c>
    </row>
    <row r="798" spans="1:10">
      <c r="A798" t="s">
        <v>51</v>
      </c>
      <c r="B798" t="s">
        <v>84</v>
      </c>
      <c r="C798" t="s">
        <v>71</v>
      </c>
      <c r="D798" t="s">
        <v>54</v>
      </c>
      <c r="E798">
        <v>20</v>
      </c>
      <c r="F798" t="s">
        <v>108</v>
      </c>
      <c r="G798" t="s">
        <v>96</v>
      </c>
      <c r="H798" s="321">
        <v>1229388160</v>
      </c>
      <c r="I798" t="str">
        <f>Table3[[#This Row],[Company ]]&amp;Table3[[#This Row],[Product]]</f>
        <v>Industrias BachocoChicken</v>
      </c>
      <c r="J798" t="str">
        <f>INDEX('Company+Product scope'!D:D,MATCH(Table3[[#This Row],[Company+Product key]],'Company+Product scope'!C:C,0))</f>
        <v>Yes</v>
      </c>
    </row>
    <row r="799" spans="1:10">
      <c r="A799" t="s">
        <v>51</v>
      </c>
      <c r="B799" t="s">
        <v>84</v>
      </c>
      <c r="C799" t="s">
        <v>71</v>
      </c>
      <c r="D799" t="s">
        <v>57</v>
      </c>
      <c r="E799">
        <v>20</v>
      </c>
      <c r="F799" t="s">
        <v>108</v>
      </c>
      <c r="G799" t="s">
        <v>96</v>
      </c>
      <c r="H799" s="321">
        <v>247557060</v>
      </c>
      <c r="I799" t="str">
        <f>Table3[[#This Row],[Company ]]&amp;Table3[[#This Row],[Product]]</f>
        <v>Industrias BachocoChicken</v>
      </c>
      <c r="J799" t="str">
        <f>INDEX('Company+Product scope'!D:D,MATCH(Table3[[#This Row],[Company+Product key]],'Company+Product scope'!C:C,0))</f>
        <v>Yes</v>
      </c>
    </row>
    <row r="800" spans="1:10">
      <c r="A800" t="s">
        <v>51</v>
      </c>
      <c r="B800" t="s">
        <v>85</v>
      </c>
      <c r="C800" t="s">
        <v>71</v>
      </c>
      <c r="D800" t="s">
        <v>57</v>
      </c>
      <c r="E800">
        <v>20</v>
      </c>
      <c r="F800" t="s">
        <v>108</v>
      </c>
      <c r="G800" t="s">
        <v>96</v>
      </c>
      <c r="H800" s="321">
        <v>1127759940</v>
      </c>
      <c r="I800" t="str">
        <f>Table3[[#This Row],[Company ]]&amp;Table3[[#This Row],[Product]]</f>
        <v>Perdue FarmsChicken</v>
      </c>
      <c r="J800" t="str">
        <f>INDEX('Company+Product scope'!D:D,MATCH(Table3[[#This Row],[Company+Product key]],'Company+Product scope'!C:C,0))</f>
        <v>Yes</v>
      </c>
    </row>
    <row r="801" spans="1:10">
      <c r="A801" t="s">
        <v>51</v>
      </c>
      <c r="B801" t="s">
        <v>86</v>
      </c>
      <c r="C801" t="s">
        <v>71</v>
      </c>
      <c r="D801" t="s">
        <v>57</v>
      </c>
      <c r="E801">
        <v>20</v>
      </c>
      <c r="F801" t="s">
        <v>108</v>
      </c>
      <c r="G801" t="s">
        <v>96</v>
      </c>
      <c r="H801" s="321">
        <v>982159713.60000002</v>
      </c>
      <c r="I801" t="str">
        <f>Table3[[#This Row],[Company ]]&amp;Table3[[#This Row],[Product]]</f>
        <v>Continental Grain CompanyChicken</v>
      </c>
      <c r="J801" t="str">
        <f>INDEX('Company+Product scope'!D:D,MATCH(Table3[[#This Row],[Company+Product key]],'Company+Product scope'!C:C,0))</f>
        <v>Yes</v>
      </c>
    </row>
    <row r="802" spans="1:10">
      <c r="A802" t="s">
        <v>51</v>
      </c>
      <c r="B802" t="s">
        <v>87</v>
      </c>
      <c r="C802" t="s">
        <v>71</v>
      </c>
      <c r="D802" t="s">
        <v>72</v>
      </c>
      <c r="E802">
        <v>20</v>
      </c>
      <c r="F802" t="s">
        <v>108</v>
      </c>
      <c r="G802" t="s">
        <v>96</v>
      </c>
      <c r="H802" s="321">
        <v>433700568</v>
      </c>
      <c r="I802" t="str">
        <f>Table3[[#This Row],[Company ]]&amp;Table3[[#This Row],[Product]]</f>
        <v>WH GroupChicken</v>
      </c>
      <c r="J802" t="str">
        <f>INDEX('Company+Product scope'!D:D,MATCH(Table3[[#This Row],[Company+Product key]],'Company+Product scope'!C:C,0))</f>
        <v>Yes</v>
      </c>
    </row>
    <row r="803" spans="1:10">
      <c r="A803" t="s">
        <v>51</v>
      </c>
      <c r="B803" t="s">
        <v>87</v>
      </c>
      <c r="C803" t="s">
        <v>71</v>
      </c>
      <c r="D803" t="s">
        <v>88</v>
      </c>
      <c r="E803">
        <v>20</v>
      </c>
      <c r="F803" t="s">
        <v>108</v>
      </c>
      <c r="G803" t="s">
        <v>96</v>
      </c>
      <c r="H803" s="321">
        <v>173290320</v>
      </c>
      <c r="I803" t="str">
        <f>Table3[[#This Row],[Company ]]&amp;Table3[[#This Row],[Product]]</f>
        <v>WH GroupChicken</v>
      </c>
      <c r="J803" t="str">
        <f>INDEX('Company+Product scope'!D:D,MATCH(Table3[[#This Row],[Company+Product key]],'Company+Product scope'!C:C,0))</f>
        <v>Yes</v>
      </c>
    </row>
    <row r="804" spans="1:10">
      <c r="A804" t="s">
        <v>51</v>
      </c>
      <c r="B804" t="s">
        <v>89</v>
      </c>
      <c r="C804" t="s">
        <v>71</v>
      </c>
      <c r="D804" t="s">
        <v>54</v>
      </c>
      <c r="E804">
        <v>20</v>
      </c>
      <c r="F804" t="s">
        <v>108</v>
      </c>
      <c r="G804" t="s">
        <v>96</v>
      </c>
      <c r="H804" s="321">
        <v>780965785.60000026</v>
      </c>
      <c r="I804" t="str">
        <f>Table3[[#This Row],[Company ]]&amp;Table3[[#This Row],[Product]]</f>
        <v>Aurora AlimentosChicken</v>
      </c>
      <c r="J804" t="str">
        <f>INDEX('Company+Product scope'!D:D,MATCH(Table3[[#This Row],[Company+Product key]],'Company+Product scope'!C:C,0))</f>
        <v>Yes</v>
      </c>
    </row>
    <row r="805" spans="1:10">
      <c r="A805" t="s">
        <v>51</v>
      </c>
      <c r="B805" t="s">
        <v>87</v>
      </c>
      <c r="C805" t="s">
        <v>90</v>
      </c>
      <c r="D805" t="s">
        <v>57</v>
      </c>
      <c r="E805">
        <v>20</v>
      </c>
      <c r="F805" t="s">
        <v>108</v>
      </c>
      <c r="G805" t="s">
        <v>96</v>
      </c>
      <c r="H805" s="321">
        <v>2974535485.4143553</v>
      </c>
      <c r="I805" t="str">
        <f>Table3[[#This Row],[Company ]]&amp;Table3[[#This Row],[Product]]</f>
        <v>WH GroupPigs</v>
      </c>
      <c r="J805" t="str">
        <f>INDEX('Company+Product scope'!D:D,MATCH(Table3[[#This Row],[Company+Product key]],'Company+Product scope'!C:C,0))</f>
        <v>Yes</v>
      </c>
    </row>
    <row r="806" spans="1:10">
      <c r="A806" t="s">
        <v>51</v>
      </c>
      <c r="B806" t="s">
        <v>87</v>
      </c>
      <c r="C806" t="s">
        <v>90</v>
      </c>
      <c r="D806" t="s">
        <v>72</v>
      </c>
      <c r="E806">
        <v>20</v>
      </c>
      <c r="F806" t="s">
        <v>108</v>
      </c>
      <c r="G806" t="s">
        <v>96</v>
      </c>
      <c r="H806" s="321">
        <v>2121977632.2209656</v>
      </c>
      <c r="I806" t="str">
        <f>Table3[[#This Row],[Company ]]&amp;Table3[[#This Row],[Product]]</f>
        <v>WH GroupPigs</v>
      </c>
      <c r="J806" t="str">
        <f>INDEX('Company+Product scope'!D:D,MATCH(Table3[[#This Row],[Company+Product key]],'Company+Product scope'!C:C,0))</f>
        <v>Yes</v>
      </c>
    </row>
    <row r="807" spans="1:10">
      <c r="A807" t="s">
        <v>51</v>
      </c>
      <c r="B807" t="s">
        <v>87</v>
      </c>
      <c r="C807" t="s">
        <v>90</v>
      </c>
      <c r="D807" t="s">
        <v>88</v>
      </c>
      <c r="E807">
        <v>20</v>
      </c>
      <c r="F807" t="s">
        <v>108</v>
      </c>
      <c r="G807" t="s">
        <v>96</v>
      </c>
      <c r="H807" s="321">
        <v>876918230.56155288</v>
      </c>
      <c r="I807" t="str">
        <f>Table3[[#This Row],[Company ]]&amp;Table3[[#This Row],[Product]]</f>
        <v>WH GroupPigs</v>
      </c>
      <c r="J807" t="str">
        <f>INDEX('Company+Product scope'!D:D,MATCH(Table3[[#This Row],[Company+Product key]],'Company+Product scope'!C:C,0))</f>
        <v>Yes</v>
      </c>
    </row>
    <row r="808" spans="1:10">
      <c r="A808" t="s">
        <v>51</v>
      </c>
      <c r="B808" t="s">
        <v>52</v>
      </c>
      <c r="C808" t="s">
        <v>90</v>
      </c>
      <c r="D808" t="s">
        <v>57</v>
      </c>
      <c r="E808">
        <v>20</v>
      </c>
      <c r="F808" t="s">
        <v>108</v>
      </c>
      <c r="G808" t="s">
        <v>96</v>
      </c>
      <c r="H808" s="321">
        <v>2686001529.5999999</v>
      </c>
      <c r="I808" t="str">
        <f>Table3[[#This Row],[Company ]]&amp;Table3[[#This Row],[Product]]</f>
        <v>JBSPigs</v>
      </c>
      <c r="J808" t="str">
        <f>INDEX('Company+Product scope'!D:D,MATCH(Table3[[#This Row],[Company+Product key]],'Company+Product scope'!C:C,0))</f>
        <v>Yes</v>
      </c>
    </row>
    <row r="809" spans="1:10">
      <c r="A809" t="s">
        <v>51</v>
      </c>
      <c r="B809" t="s">
        <v>52</v>
      </c>
      <c r="C809" t="s">
        <v>90</v>
      </c>
      <c r="D809" t="s">
        <v>54</v>
      </c>
      <c r="E809">
        <v>20</v>
      </c>
      <c r="F809" t="s">
        <v>108</v>
      </c>
      <c r="G809" t="s">
        <v>96</v>
      </c>
      <c r="H809" s="321">
        <v>1147857062.4000001</v>
      </c>
      <c r="I809" t="str">
        <f>Table3[[#This Row],[Company ]]&amp;Table3[[#This Row],[Product]]</f>
        <v>JBSPigs</v>
      </c>
      <c r="J809" t="str">
        <f>INDEX('Company+Product scope'!D:D,MATCH(Table3[[#This Row],[Company+Product key]],'Company+Product scope'!C:C,0))</f>
        <v>Yes</v>
      </c>
    </row>
    <row r="810" spans="1:10">
      <c r="A810" t="s">
        <v>51</v>
      </c>
      <c r="B810" t="s">
        <v>52</v>
      </c>
      <c r="C810" t="s">
        <v>90</v>
      </c>
      <c r="D810" t="s">
        <v>58</v>
      </c>
      <c r="E810">
        <v>20</v>
      </c>
      <c r="F810" t="s">
        <v>108</v>
      </c>
      <c r="G810" t="s">
        <v>96</v>
      </c>
      <c r="H810" s="321">
        <v>241966666.65599996</v>
      </c>
      <c r="I810" t="str">
        <f>Table3[[#This Row],[Company ]]&amp;Table3[[#This Row],[Product]]</f>
        <v>JBSPigs</v>
      </c>
      <c r="J810" t="str">
        <f>INDEX('Company+Product scope'!D:D,MATCH(Table3[[#This Row],[Company+Product key]],'Company+Product scope'!C:C,0))</f>
        <v>Yes</v>
      </c>
    </row>
    <row r="811" spans="1:10">
      <c r="A811" t="s">
        <v>51</v>
      </c>
      <c r="B811" t="s">
        <v>52</v>
      </c>
      <c r="C811" t="s">
        <v>90</v>
      </c>
      <c r="D811" t="s">
        <v>64</v>
      </c>
      <c r="E811">
        <v>20</v>
      </c>
      <c r="F811" t="s">
        <v>108</v>
      </c>
      <c r="G811" t="s">
        <v>96</v>
      </c>
      <c r="H811" s="321">
        <v>246219986.03399998</v>
      </c>
      <c r="I811" t="str">
        <f>Table3[[#This Row],[Company ]]&amp;Table3[[#This Row],[Product]]</f>
        <v>JBSPigs</v>
      </c>
      <c r="J811" t="str">
        <f>INDEX('Company+Product scope'!D:D,MATCH(Table3[[#This Row],[Company+Product key]],'Company+Product scope'!C:C,0))</f>
        <v>Yes</v>
      </c>
    </row>
    <row r="812" spans="1:10">
      <c r="A812" t="s">
        <v>51</v>
      </c>
      <c r="B812" t="s">
        <v>61</v>
      </c>
      <c r="C812" t="s">
        <v>90</v>
      </c>
      <c r="D812" t="s">
        <v>57</v>
      </c>
      <c r="E812">
        <v>20</v>
      </c>
      <c r="F812" t="s">
        <v>108</v>
      </c>
      <c r="G812" t="s">
        <v>96</v>
      </c>
      <c r="H812" s="321">
        <v>2058356663.9999998</v>
      </c>
      <c r="I812" t="str">
        <f>Table3[[#This Row],[Company ]]&amp;Table3[[#This Row],[Product]]</f>
        <v>TysonPigs</v>
      </c>
      <c r="J812" t="str">
        <f>INDEX('Company+Product scope'!D:D,MATCH(Table3[[#This Row],[Company+Product key]],'Company+Product scope'!C:C,0))</f>
        <v>Yes</v>
      </c>
    </row>
    <row r="813" spans="1:10">
      <c r="A813" t="s">
        <v>51</v>
      </c>
      <c r="B813" t="s">
        <v>70</v>
      </c>
      <c r="C813" t="s">
        <v>90</v>
      </c>
      <c r="D813" t="s">
        <v>64</v>
      </c>
      <c r="E813">
        <v>20</v>
      </c>
      <c r="F813" t="s">
        <v>108</v>
      </c>
      <c r="G813" t="s">
        <v>96</v>
      </c>
      <c r="H813" s="321">
        <v>2151344700</v>
      </c>
      <c r="I813" t="str">
        <f>Table3[[#This Row],[Company ]]&amp;Table3[[#This Row],[Product]]</f>
        <v>Tönnies GroupPigs</v>
      </c>
      <c r="J813" t="str">
        <f>INDEX('Company+Product scope'!D:D,MATCH(Table3[[#This Row],[Company+Product key]],'Company+Product scope'!C:C,0))</f>
        <v>Yes</v>
      </c>
    </row>
    <row r="814" spans="1:10">
      <c r="A814" t="s">
        <v>51</v>
      </c>
      <c r="B814" t="s">
        <v>67</v>
      </c>
      <c r="C814" t="s">
        <v>90</v>
      </c>
      <c r="D814" t="s">
        <v>64</v>
      </c>
      <c r="E814">
        <v>20</v>
      </c>
      <c r="F814" t="s">
        <v>108</v>
      </c>
      <c r="G814" t="s">
        <v>96</v>
      </c>
      <c r="H814" s="321">
        <v>1766405161.1999998</v>
      </c>
      <c r="I814" t="str">
        <f>Table3[[#This Row],[Company ]]&amp;Table3[[#This Row],[Product]]</f>
        <v>Danish CrownPigs</v>
      </c>
      <c r="J814" t="str">
        <f>INDEX('Company+Product scope'!D:D,MATCH(Table3[[#This Row],[Company+Product key]],'Company+Product scope'!C:C,0))</f>
        <v>Yes</v>
      </c>
    </row>
    <row r="815" spans="1:10">
      <c r="A815" t="s">
        <v>51</v>
      </c>
      <c r="B815" t="s">
        <v>67</v>
      </c>
      <c r="C815" t="s">
        <v>90</v>
      </c>
      <c r="D815" t="s">
        <v>88</v>
      </c>
      <c r="E815">
        <v>20</v>
      </c>
      <c r="F815" t="s">
        <v>108</v>
      </c>
      <c r="G815" t="s">
        <v>96</v>
      </c>
      <c r="H815" s="321">
        <v>177911311.20000002</v>
      </c>
      <c r="I815" t="str">
        <f>Table3[[#This Row],[Company ]]&amp;Table3[[#This Row],[Product]]</f>
        <v>Danish CrownPigs</v>
      </c>
      <c r="J815" t="str">
        <f>INDEX('Company+Product scope'!D:D,MATCH(Table3[[#This Row],[Company+Product key]],'Company+Product scope'!C:C,0))</f>
        <v>Yes</v>
      </c>
    </row>
    <row r="816" spans="1:10">
      <c r="A816" t="s">
        <v>51</v>
      </c>
      <c r="B816" t="s">
        <v>66</v>
      </c>
      <c r="C816" t="s">
        <v>90</v>
      </c>
      <c r="D816" t="s">
        <v>64</v>
      </c>
      <c r="E816">
        <v>20</v>
      </c>
      <c r="F816" t="s">
        <v>108</v>
      </c>
      <c r="G816" t="s">
        <v>96</v>
      </c>
      <c r="H816" s="321">
        <v>1455345508.2299998</v>
      </c>
      <c r="I816" t="str">
        <f>Table3[[#This Row],[Company ]]&amp;Table3[[#This Row],[Product]]</f>
        <v>Vion Food GroupPigs</v>
      </c>
      <c r="J816" t="str">
        <f>INDEX('Company+Product scope'!D:D,MATCH(Table3[[#This Row],[Company+Product key]],'Company+Product scope'!C:C,0))</f>
        <v>Yes</v>
      </c>
    </row>
    <row r="817" spans="1:10">
      <c r="A817" t="s">
        <v>51</v>
      </c>
      <c r="B817" t="s">
        <v>91</v>
      </c>
      <c r="C817" t="s">
        <v>90</v>
      </c>
      <c r="D817" t="s">
        <v>72</v>
      </c>
      <c r="E817">
        <v>20</v>
      </c>
      <c r="F817" t="s">
        <v>108</v>
      </c>
      <c r="G817" t="s">
        <v>96</v>
      </c>
      <c r="H817" s="321">
        <v>2135191500</v>
      </c>
      <c r="I817" t="str">
        <f>Table3[[#This Row],[Company ]]&amp;Table3[[#This Row],[Product]]</f>
        <v>Muyuan FoodstuffPigs</v>
      </c>
      <c r="J817" t="str">
        <f>INDEX('Company+Product scope'!D:D,MATCH(Table3[[#This Row],[Company+Product key]],'Company+Product scope'!C:C,0))</f>
        <v>Yes</v>
      </c>
    </row>
    <row r="818" spans="1:10">
      <c r="A818" t="s">
        <v>51</v>
      </c>
      <c r="B818" t="s">
        <v>73</v>
      </c>
      <c r="C818" t="s">
        <v>90</v>
      </c>
      <c r="D818" t="s">
        <v>54</v>
      </c>
      <c r="E818">
        <v>20</v>
      </c>
      <c r="F818" t="s">
        <v>108</v>
      </c>
      <c r="G818" t="s">
        <v>96</v>
      </c>
      <c r="H818" s="321">
        <v>1255431153.5999999</v>
      </c>
      <c r="I818" t="str">
        <f>Table3[[#This Row],[Company ]]&amp;Table3[[#This Row],[Product]]</f>
        <v>BRFPigs</v>
      </c>
      <c r="J818" t="str">
        <f>INDEX('Company+Product scope'!D:D,MATCH(Table3[[#This Row],[Company+Product key]],'Company+Product scope'!C:C,0))</f>
        <v>Yes</v>
      </c>
    </row>
    <row r="819" spans="1:10">
      <c r="A819" t="s">
        <v>51</v>
      </c>
      <c r="B819" t="s">
        <v>92</v>
      </c>
      <c r="C819" t="s">
        <v>90</v>
      </c>
      <c r="D819" t="s">
        <v>64</v>
      </c>
      <c r="E819">
        <v>20</v>
      </c>
      <c r="F819" t="s">
        <v>108</v>
      </c>
      <c r="G819" t="s">
        <v>96</v>
      </c>
      <c r="H819" s="321">
        <v>1028599999.9999999</v>
      </c>
      <c r="I819" t="str">
        <f>Table3[[#This Row],[Company ]]&amp;Table3[[#This Row],[Product]]</f>
        <v>Grupo VallPigs</v>
      </c>
      <c r="J819" t="str">
        <f>INDEX('Company+Product scope'!D:D,MATCH(Table3[[#This Row],[Company+Product key]],'Company+Product scope'!C:C,0))</f>
        <v>Yes</v>
      </c>
    </row>
    <row r="820" spans="1:10">
      <c r="A820" t="s">
        <v>51</v>
      </c>
      <c r="B820" t="s">
        <v>93</v>
      </c>
      <c r="C820" t="s">
        <v>90</v>
      </c>
      <c r="D820" t="s">
        <v>72</v>
      </c>
      <c r="E820">
        <v>20</v>
      </c>
      <c r="F820" t="s">
        <v>108</v>
      </c>
      <c r="G820" t="s">
        <v>96</v>
      </c>
      <c r="H820" s="321">
        <v>1360661250</v>
      </c>
      <c r="I820" t="str">
        <f>Table3[[#This Row],[Company ]]&amp;Table3[[#This Row],[Product]]</f>
        <v>Zhengbang GroupPigs</v>
      </c>
      <c r="J820" t="str">
        <f>INDEX('Company+Product scope'!D:D,MATCH(Table3[[#This Row],[Company+Product key]],'Company+Product scope'!C:C,0))</f>
        <v>Yes</v>
      </c>
    </row>
    <row r="821" spans="1:10">
      <c r="A821" t="s">
        <v>51</v>
      </c>
      <c r="B821" t="s">
        <v>63</v>
      </c>
      <c r="C821" t="s">
        <v>90</v>
      </c>
      <c r="D821" t="s">
        <v>64</v>
      </c>
      <c r="E821">
        <v>20</v>
      </c>
      <c r="F821" t="s">
        <v>108</v>
      </c>
      <c r="G821" t="s">
        <v>96</v>
      </c>
      <c r="H821" s="321">
        <v>1013630769.2307694</v>
      </c>
      <c r="I821" t="str">
        <f>Table3[[#This Row],[Company ]]&amp;Table3[[#This Row],[Product]]</f>
        <v>BigardPigs</v>
      </c>
      <c r="J821" t="str">
        <f>INDEX('Company+Product scope'!D:D,MATCH(Table3[[#This Row],[Company+Product key]],'Company+Product scope'!C:C,0))</f>
        <v>Yes</v>
      </c>
    </row>
    <row r="822" spans="1:10">
      <c r="A822" t="s">
        <v>51</v>
      </c>
      <c r="B822" t="s">
        <v>89</v>
      </c>
      <c r="C822" t="s">
        <v>90</v>
      </c>
      <c r="D822" t="s">
        <v>54</v>
      </c>
      <c r="E822">
        <v>20</v>
      </c>
      <c r="F822" t="s">
        <v>108</v>
      </c>
      <c r="G822" t="s">
        <v>96</v>
      </c>
      <c r="H822" s="321">
        <v>950733750</v>
      </c>
      <c r="I822" t="str">
        <f>Table3[[#This Row],[Company ]]&amp;Table3[[#This Row],[Product]]</f>
        <v>Aurora AlimentosPigs</v>
      </c>
      <c r="J822" t="str">
        <f>INDEX('Company+Product scope'!D:D,MATCH(Table3[[#This Row],[Company+Product key]],'Company+Product scope'!C:C,0))</f>
        <v>Yes</v>
      </c>
    </row>
    <row r="823" spans="1:10">
      <c r="A823" t="s">
        <v>51</v>
      </c>
      <c r="B823" t="s">
        <v>77</v>
      </c>
      <c r="C823" t="s">
        <v>90</v>
      </c>
      <c r="D823" t="s">
        <v>57</v>
      </c>
      <c r="E823">
        <v>20</v>
      </c>
      <c r="F823" t="s">
        <v>108</v>
      </c>
      <c r="G823" t="s">
        <v>96</v>
      </c>
      <c r="H823" s="321">
        <v>380190000</v>
      </c>
      <c r="I823" t="str">
        <f>Table3[[#This Row],[Company ]]&amp;Table3[[#This Row],[Product]]</f>
        <v>Charoen PokphandPigs</v>
      </c>
      <c r="J823" t="str">
        <f>INDEX('Company+Product scope'!D:D,MATCH(Table3[[#This Row],[Company+Product key]],'Company+Product scope'!C:C,0))</f>
        <v>Yes</v>
      </c>
    </row>
    <row r="824" spans="1:10">
      <c r="A824" t="s">
        <v>51</v>
      </c>
      <c r="B824" t="s">
        <v>77</v>
      </c>
      <c r="C824" t="s">
        <v>90</v>
      </c>
      <c r="D824" t="s">
        <v>78</v>
      </c>
      <c r="E824">
        <v>20</v>
      </c>
      <c r="F824" t="s">
        <v>108</v>
      </c>
      <c r="G824" t="s">
        <v>96</v>
      </c>
      <c r="H824" s="321">
        <v>406953000</v>
      </c>
      <c r="I824" t="str">
        <f>Table3[[#This Row],[Company ]]&amp;Table3[[#This Row],[Product]]</f>
        <v>Charoen PokphandPigs</v>
      </c>
      <c r="J824" t="str">
        <f>INDEX('Company+Product scope'!D:D,MATCH(Table3[[#This Row],[Company+Product key]],'Company+Product scope'!C:C,0))</f>
        <v>Yes</v>
      </c>
    </row>
    <row r="825" spans="1:10">
      <c r="A825" t="s">
        <v>51</v>
      </c>
      <c r="B825" t="s">
        <v>77</v>
      </c>
      <c r="C825" t="s">
        <v>90</v>
      </c>
      <c r="D825" t="s">
        <v>72</v>
      </c>
      <c r="E825">
        <v>20</v>
      </c>
      <c r="F825" t="s">
        <v>108</v>
      </c>
      <c r="G825" t="s">
        <v>96</v>
      </c>
      <c r="H825" s="321">
        <v>181958250</v>
      </c>
      <c r="I825" t="str">
        <f>Table3[[#This Row],[Company ]]&amp;Table3[[#This Row],[Product]]</f>
        <v>Charoen PokphandPigs</v>
      </c>
      <c r="J825" t="str">
        <f>INDEX('Company+Product scope'!D:D,MATCH(Table3[[#This Row],[Company+Product key]],'Company+Product scope'!C:C,0))</f>
        <v>Yes</v>
      </c>
    </row>
    <row r="826" spans="1:10">
      <c r="A826" t="s">
        <v>51</v>
      </c>
      <c r="B826" t="s">
        <v>69</v>
      </c>
      <c r="C826" t="s">
        <v>90</v>
      </c>
      <c r="D826" t="s">
        <v>64</v>
      </c>
      <c r="E826">
        <v>20</v>
      </c>
      <c r="F826" t="s">
        <v>108</v>
      </c>
      <c r="G826" t="s">
        <v>96</v>
      </c>
      <c r="H826" s="321">
        <v>798138000</v>
      </c>
      <c r="I826" t="str">
        <f>Table3[[#This Row],[Company ]]&amp;Table3[[#This Row],[Product]]</f>
        <v>WestfleischPigs</v>
      </c>
      <c r="J826" t="str">
        <f>INDEX('Company+Product scope'!D:D,MATCH(Table3[[#This Row],[Company+Product key]],'Company+Product scope'!C:C,0))</f>
        <v>Yes</v>
      </c>
    </row>
    <row r="827" spans="1:10">
      <c r="A827" t="s">
        <v>51</v>
      </c>
      <c r="B827" t="s">
        <v>94</v>
      </c>
      <c r="C827" t="s">
        <v>90</v>
      </c>
      <c r="D827" t="s">
        <v>64</v>
      </c>
      <c r="E827">
        <v>20</v>
      </c>
      <c r="F827" t="s">
        <v>108</v>
      </c>
      <c r="G827" t="s">
        <v>96</v>
      </c>
      <c r="H827" s="321">
        <v>773952000</v>
      </c>
      <c r="I827" t="str">
        <f>Table3[[#This Row],[Company ]]&amp;Table3[[#This Row],[Product]]</f>
        <v>Grupo JorgePigs</v>
      </c>
      <c r="J827" t="str">
        <f>INDEX('Company+Product scope'!D:D,MATCH(Table3[[#This Row],[Company+Product key]],'Company+Product scope'!C:C,0))</f>
        <v>Yes</v>
      </c>
    </row>
    <row r="828" spans="1:10">
      <c r="A828" t="s">
        <v>51</v>
      </c>
      <c r="B828" t="s">
        <v>83</v>
      </c>
      <c r="C828" t="s">
        <v>90</v>
      </c>
      <c r="D828" t="s">
        <v>72</v>
      </c>
      <c r="E828">
        <v>20</v>
      </c>
      <c r="F828" t="s">
        <v>108</v>
      </c>
      <c r="G828" t="s">
        <v>96</v>
      </c>
      <c r="H828" s="321">
        <v>637659000</v>
      </c>
      <c r="I828" t="str">
        <f>Table3[[#This Row],[Company ]]&amp;Table3[[#This Row],[Product]]</f>
        <v>New Hope GroupPigs</v>
      </c>
      <c r="J828" t="str">
        <f>INDEX('Company+Product scope'!D:D,MATCH(Table3[[#This Row],[Company+Product key]],'Company+Product scope'!C:C,0))</f>
        <v>Yes</v>
      </c>
    </row>
    <row r="829" spans="1:10">
      <c r="A829" t="s">
        <v>51</v>
      </c>
      <c r="B829" t="s">
        <v>74</v>
      </c>
      <c r="C829" t="s">
        <v>90</v>
      </c>
      <c r="D829" t="s">
        <v>72</v>
      </c>
      <c r="E829">
        <v>20</v>
      </c>
      <c r="F829" t="s">
        <v>108</v>
      </c>
      <c r="G829" t="s">
        <v>96</v>
      </c>
      <c r="H829" s="321">
        <v>618336000</v>
      </c>
      <c r="I829" t="str">
        <f>Table3[[#This Row],[Company ]]&amp;Table3[[#This Row],[Product]]</f>
        <v>Wen's Food GroupPigs</v>
      </c>
      <c r="J829" t="str">
        <f>INDEX('Company+Product scope'!D:D,MATCH(Table3[[#This Row],[Company+Product key]],'Company+Product scope'!C:C,0))</f>
        <v>Yes</v>
      </c>
    </row>
    <row r="830" spans="1:10">
      <c r="A830" t="s">
        <v>51</v>
      </c>
      <c r="B830" t="s">
        <v>65</v>
      </c>
      <c r="C830" t="s">
        <v>90</v>
      </c>
      <c r="D830" t="s">
        <v>64</v>
      </c>
      <c r="E830">
        <v>20</v>
      </c>
      <c r="F830" t="s">
        <v>108</v>
      </c>
      <c r="G830" t="s">
        <v>96</v>
      </c>
      <c r="H830" s="321">
        <v>85538461.538461536</v>
      </c>
      <c r="I830" t="str">
        <f>Table3[[#This Row],[Company ]]&amp;Table3[[#This Row],[Product]]</f>
        <v>Gruppo CremoniniPigs</v>
      </c>
      <c r="J830" t="str">
        <f>INDEX('Company+Product scope'!D:D,MATCH(Table3[[#This Row],[Company+Product key]],'Company+Product scope'!C:C,0))</f>
        <v>Yes</v>
      </c>
    </row>
    <row r="831" spans="1:10">
      <c r="A831" t="s">
        <v>51</v>
      </c>
      <c r="B831" t="s">
        <v>52</v>
      </c>
      <c r="C831" t="s">
        <v>53</v>
      </c>
      <c r="D831" t="s">
        <v>54</v>
      </c>
      <c r="E831">
        <v>20</v>
      </c>
      <c r="F831" t="s">
        <v>109</v>
      </c>
      <c r="G831" t="s">
        <v>96</v>
      </c>
      <c r="H831" s="321">
        <v>920283837.67964566</v>
      </c>
      <c r="I831" t="str">
        <f>Table3[[#This Row],[Company ]]&amp;Table3[[#This Row],[Product]]</f>
        <v>JBSCattle</v>
      </c>
      <c r="J831" t="str">
        <f>INDEX('Company+Product scope'!D:D,MATCH(Table3[[#This Row],[Company+Product key]],'Company+Product scope'!C:C,0))</f>
        <v>Yes</v>
      </c>
    </row>
    <row r="832" spans="1:10">
      <c r="A832" t="s">
        <v>51</v>
      </c>
      <c r="B832" t="s">
        <v>52</v>
      </c>
      <c r="C832" t="s">
        <v>53</v>
      </c>
      <c r="D832" t="s">
        <v>57</v>
      </c>
      <c r="E832">
        <v>20</v>
      </c>
      <c r="F832" t="s">
        <v>109</v>
      </c>
      <c r="G832" t="s">
        <v>96</v>
      </c>
      <c r="H832" s="321">
        <v>0</v>
      </c>
      <c r="I832" t="str">
        <f>Table3[[#This Row],[Company ]]&amp;Table3[[#This Row],[Product]]</f>
        <v>JBSCattle</v>
      </c>
      <c r="J832" t="str">
        <f>INDEX('Company+Product scope'!D:D,MATCH(Table3[[#This Row],[Company+Product key]],'Company+Product scope'!C:C,0))</f>
        <v>Yes</v>
      </c>
    </row>
    <row r="833" spans="1:10">
      <c r="A833" t="s">
        <v>51</v>
      </c>
      <c r="B833" t="s">
        <v>52</v>
      </c>
      <c r="C833" t="s">
        <v>53</v>
      </c>
      <c r="D833" t="s">
        <v>58</v>
      </c>
      <c r="E833">
        <v>20</v>
      </c>
      <c r="F833" t="s">
        <v>109</v>
      </c>
      <c r="G833" t="s">
        <v>96</v>
      </c>
      <c r="H833" s="321">
        <v>5457887.1832333338</v>
      </c>
      <c r="I833" t="str">
        <f>Table3[[#This Row],[Company ]]&amp;Table3[[#This Row],[Product]]</f>
        <v>JBSCattle</v>
      </c>
      <c r="J833" t="str">
        <f>INDEX('Company+Product scope'!D:D,MATCH(Table3[[#This Row],[Company+Product key]],'Company+Product scope'!C:C,0))</f>
        <v>Yes</v>
      </c>
    </row>
    <row r="834" spans="1:10">
      <c r="A834" t="s">
        <v>51</v>
      </c>
      <c r="B834" t="s">
        <v>59</v>
      </c>
      <c r="C834" t="s">
        <v>53</v>
      </c>
      <c r="D834" t="s">
        <v>54</v>
      </c>
      <c r="E834">
        <v>20</v>
      </c>
      <c r="F834" t="s">
        <v>109</v>
      </c>
      <c r="G834" t="s">
        <v>96</v>
      </c>
      <c r="H834" s="321">
        <v>379045747.48011112</v>
      </c>
      <c r="I834" t="str">
        <f>Table3[[#This Row],[Company ]]&amp;Table3[[#This Row],[Product]]</f>
        <v>MarfrigCattle</v>
      </c>
      <c r="J834" t="str">
        <f>INDEX('Company+Product scope'!D:D,MATCH(Table3[[#This Row],[Company+Product key]],'Company+Product scope'!C:C,0))</f>
        <v>Yes</v>
      </c>
    </row>
    <row r="835" spans="1:10">
      <c r="A835" t="s">
        <v>51</v>
      </c>
      <c r="B835" t="s">
        <v>59</v>
      </c>
      <c r="C835" t="s">
        <v>53</v>
      </c>
      <c r="D835" t="s">
        <v>57</v>
      </c>
      <c r="E835">
        <v>20</v>
      </c>
      <c r="F835" t="s">
        <v>109</v>
      </c>
      <c r="G835" t="s">
        <v>96</v>
      </c>
      <c r="H835" s="321">
        <v>0</v>
      </c>
      <c r="I835" t="str">
        <f>Table3[[#This Row],[Company ]]&amp;Table3[[#This Row],[Product]]</f>
        <v>MarfrigCattle</v>
      </c>
      <c r="J835" t="str">
        <f>INDEX('Company+Product scope'!D:D,MATCH(Table3[[#This Row],[Company+Product key]],'Company+Product scope'!C:C,0))</f>
        <v>Yes</v>
      </c>
    </row>
    <row r="836" spans="1:10">
      <c r="A836" t="s">
        <v>51</v>
      </c>
      <c r="B836" t="s">
        <v>60</v>
      </c>
      <c r="C836" t="s">
        <v>53</v>
      </c>
      <c r="D836" t="s">
        <v>57</v>
      </c>
      <c r="E836">
        <v>20</v>
      </c>
      <c r="F836" t="s">
        <v>109</v>
      </c>
      <c r="G836" t="s">
        <v>96</v>
      </c>
      <c r="H836" s="321">
        <v>0</v>
      </c>
      <c r="I836" t="str">
        <f>Table3[[#This Row],[Company ]]&amp;Table3[[#This Row],[Product]]</f>
        <v>CargillCattle</v>
      </c>
      <c r="J836" t="str">
        <f>INDEX('Company+Product scope'!D:D,MATCH(Table3[[#This Row],[Company+Product key]],'Company+Product scope'!C:C,0))</f>
        <v>Yes</v>
      </c>
    </row>
    <row r="837" spans="1:10">
      <c r="A837" t="s">
        <v>51</v>
      </c>
      <c r="B837" t="s">
        <v>60</v>
      </c>
      <c r="C837" t="s">
        <v>53</v>
      </c>
      <c r="D837" t="s">
        <v>58</v>
      </c>
      <c r="E837">
        <v>20</v>
      </c>
      <c r="F837" t="s">
        <v>109</v>
      </c>
      <c r="G837" t="s">
        <v>96</v>
      </c>
      <c r="H837" s="321">
        <v>1551875</v>
      </c>
      <c r="I837" t="str">
        <f>Table3[[#This Row],[Company ]]&amp;Table3[[#This Row],[Product]]</f>
        <v>CargillCattle</v>
      </c>
      <c r="J837" t="str">
        <f>INDEX('Company+Product scope'!D:D,MATCH(Table3[[#This Row],[Company+Product key]],'Company+Product scope'!C:C,0))</f>
        <v>Yes</v>
      </c>
    </row>
    <row r="838" spans="1:10">
      <c r="A838" t="s">
        <v>51</v>
      </c>
      <c r="B838" t="s">
        <v>61</v>
      </c>
      <c r="C838" t="s">
        <v>53</v>
      </c>
      <c r="D838" t="s">
        <v>57</v>
      </c>
      <c r="E838">
        <v>20</v>
      </c>
      <c r="F838" t="s">
        <v>109</v>
      </c>
      <c r="G838" t="s">
        <v>96</v>
      </c>
      <c r="H838" s="321">
        <v>0</v>
      </c>
      <c r="I838" t="str">
        <f>Table3[[#This Row],[Company ]]&amp;Table3[[#This Row],[Product]]</f>
        <v>TysonCattle</v>
      </c>
      <c r="J838" t="str">
        <f>INDEX('Company+Product scope'!D:D,MATCH(Table3[[#This Row],[Company+Product key]],'Company+Product scope'!C:C,0))</f>
        <v>Yes</v>
      </c>
    </row>
    <row r="839" spans="1:10">
      <c r="A839" t="s">
        <v>51</v>
      </c>
      <c r="B839" t="s">
        <v>61</v>
      </c>
      <c r="C839" t="s">
        <v>53</v>
      </c>
      <c r="D839" t="s">
        <v>58</v>
      </c>
      <c r="E839">
        <v>20</v>
      </c>
      <c r="F839" t="s">
        <v>109</v>
      </c>
      <c r="G839" t="s">
        <v>96</v>
      </c>
      <c r="H839" s="321">
        <v>941086.55952380947</v>
      </c>
      <c r="I839" t="str">
        <f>Table3[[#This Row],[Company ]]&amp;Table3[[#This Row],[Product]]</f>
        <v>TysonCattle</v>
      </c>
      <c r="J839" t="str">
        <f>INDEX('Company+Product scope'!D:D,MATCH(Table3[[#This Row],[Company+Product key]],'Company+Product scope'!C:C,0))</f>
        <v>Yes</v>
      </c>
    </row>
    <row r="840" spans="1:10">
      <c r="A840" t="s">
        <v>51</v>
      </c>
      <c r="B840" t="s">
        <v>62</v>
      </c>
      <c r="C840" t="s">
        <v>53</v>
      </c>
      <c r="D840" t="s">
        <v>54</v>
      </c>
      <c r="E840">
        <v>20</v>
      </c>
      <c r="F840" t="s">
        <v>109</v>
      </c>
      <c r="G840" t="s">
        <v>96</v>
      </c>
      <c r="H840" s="321">
        <v>386707734.29166663</v>
      </c>
      <c r="I840" t="str">
        <f>Table3[[#This Row],[Company ]]&amp;Table3[[#This Row],[Product]]</f>
        <v>MinervaCattle</v>
      </c>
      <c r="J840" t="str">
        <f>INDEX('Company+Product scope'!D:D,MATCH(Table3[[#This Row],[Company+Product key]],'Company+Product scope'!C:C,0))</f>
        <v>Yes</v>
      </c>
    </row>
    <row r="841" spans="1:10">
      <c r="A841" t="s">
        <v>51</v>
      </c>
      <c r="B841" t="s">
        <v>63</v>
      </c>
      <c r="C841" t="s">
        <v>53</v>
      </c>
      <c r="D841" t="s">
        <v>64</v>
      </c>
      <c r="E841">
        <v>20</v>
      </c>
      <c r="F841" t="s">
        <v>109</v>
      </c>
      <c r="G841" t="s">
        <v>96</v>
      </c>
      <c r="H841" s="321">
        <v>175948800.00000003</v>
      </c>
      <c r="I841" t="str">
        <f>Table3[[#This Row],[Company ]]&amp;Table3[[#This Row],[Product]]</f>
        <v>BigardCattle</v>
      </c>
      <c r="J841" t="str">
        <f>INDEX('Company+Product scope'!D:D,MATCH(Table3[[#This Row],[Company+Product key]],'Company+Product scope'!C:C,0))</f>
        <v>Yes</v>
      </c>
    </row>
    <row r="842" spans="1:10">
      <c r="A842" t="s">
        <v>51</v>
      </c>
      <c r="B842" t="s">
        <v>65</v>
      </c>
      <c r="C842" t="s">
        <v>53</v>
      </c>
      <c r="D842" t="s">
        <v>64</v>
      </c>
      <c r="E842">
        <v>20</v>
      </c>
      <c r="F842" t="s">
        <v>109</v>
      </c>
      <c r="G842" t="s">
        <v>96</v>
      </c>
      <c r="H842" s="321">
        <v>169843720</v>
      </c>
      <c r="I842" t="str">
        <f>Table3[[#This Row],[Company ]]&amp;Table3[[#This Row],[Product]]</f>
        <v>Gruppo CremoniniCattle</v>
      </c>
      <c r="J842" t="str">
        <f>INDEX('Company+Product scope'!D:D,MATCH(Table3[[#This Row],[Company+Product key]],'Company+Product scope'!C:C,0))</f>
        <v>Yes</v>
      </c>
    </row>
    <row r="843" spans="1:10">
      <c r="A843" t="s">
        <v>51</v>
      </c>
      <c r="B843" t="s">
        <v>66</v>
      </c>
      <c r="C843" t="s">
        <v>53</v>
      </c>
      <c r="D843" t="s">
        <v>64</v>
      </c>
      <c r="E843">
        <v>20</v>
      </c>
      <c r="F843" t="s">
        <v>109</v>
      </c>
      <c r="G843" t="s">
        <v>96</v>
      </c>
      <c r="H843" s="321">
        <v>69764321.271749988</v>
      </c>
      <c r="I843" t="str">
        <f>Table3[[#This Row],[Company ]]&amp;Table3[[#This Row],[Product]]</f>
        <v>Vion Food GroupCattle</v>
      </c>
      <c r="J843" t="str">
        <f>INDEX('Company+Product scope'!D:D,MATCH(Table3[[#This Row],[Company+Product key]],'Company+Product scope'!C:C,0))</f>
        <v>Yes</v>
      </c>
    </row>
    <row r="844" spans="1:10">
      <c r="A844" t="s">
        <v>51</v>
      </c>
      <c r="B844" t="s">
        <v>67</v>
      </c>
      <c r="C844" t="s">
        <v>53</v>
      </c>
      <c r="D844" t="s">
        <v>64</v>
      </c>
      <c r="E844">
        <v>20</v>
      </c>
      <c r="F844" t="s">
        <v>109</v>
      </c>
      <c r="G844" t="s">
        <v>96</v>
      </c>
      <c r="H844" s="321">
        <v>69426391.5</v>
      </c>
      <c r="I844" t="str">
        <f>Table3[[#This Row],[Company ]]&amp;Table3[[#This Row],[Product]]</f>
        <v>Danish CrownCattle</v>
      </c>
      <c r="J844" t="str">
        <f>INDEX('Company+Product scope'!D:D,MATCH(Table3[[#This Row],[Company+Product key]],'Company+Product scope'!C:C,0))</f>
        <v>Yes</v>
      </c>
    </row>
    <row r="845" spans="1:10">
      <c r="A845" t="s">
        <v>51</v>
      </c>
      <c r="B845" t="s">
        <v>68</v>
      </c>
      <c r="C845" t="s">
        <v>53</v>
      </c>
      <c r="D845" t="s">
        <v>58</v>
      </c>
      <c r="E845">
        <v>20</v>
      </c>
      <c r="F845" t="s">
        <v>109</v>
      </c>
      <c r="G845" t="s">
        <v>96</v>
      </c>
      <c r="H845" s="321">
        <v>1551875</v>
      </c>
      <c r="I845" t="str">
        <f>Table3[[#This Row],[Company ]]&amp;Table3[[#This Row],[Product]]</f>
        <v>Teys Cattle</v>
      </c>
      <c r="J845" t="str">
        <f>INDEX('Company+Product scope'!D:D,MATCH(Table3[[#This Row],[Company+Product key]],'Company+Product scope'!C:C,0))</f>
        <v>Yes</v>
      </c>
    </row>
    <row r="846" spans="1:10">
      <c r="A846" t="s">
        <v>51</v>
      </c>
      <c r="B846" t="s">
        <v>69</v>
      </c>
      <c r="C846" t="s">
        <v>53</v>
      </c>
      <c r="D846" t="s">
        <v>64</v>
      </c>
      <c r="E846">
        <v>20</v>
      </c>
      <c r="F846" t="s">
        <v>109</v>
      </c>
      <c r="G846" t="s">
        <v>96</v>
      </c>
      <c r="H846" s="321">
        <v>34694973.599999994</v>
      </c>
      <c r="I846" t="str">
        <f>Table3[[#This Row],[Company ]]&amp;Table3[[#This Row],[Product]]</f>
        <v>WestfleischCattle</v>
      </c>
      <c r="J846" t="str">
        <f>INDEX('Company+Product scope'!D:D,MATCH(Table3[[#This Row],[Company+Product key]],'Company+Product scope'!C:C,0))</f>
        <v>Yes</v>
      </c>
    </row>
    <row r="847" spans="1:10">
      <c r="A847" t="s">
        <v>51</v>
      </c>
      <c r="B847" t="s">
        <v>70</v>
      </c>
      <c r="C847" t="s">
        <v>53</v>
      </c>
      <c r="D847" t="s">
        <v>64</v>
      </c>
      <c r="E847">
        <v>20</v>
      </c>
      <c r="F847" t="s">
        <v>109</v>
      </c>
      <c r="G847" t="s">
        <v>96</v>
      </c>
      <c r="H847" s="321">
        <v>33164312.999999996</v>
      </c>
      <c r="I847" t="str">
        <f>Table3[[#This Row],[Company ]]&amp;Table3[[#This Row],[Product]]</f>
        <v>Tönnies GroupCattle</v>
      </c>
      <c r="J847" t="str">
        <f>INDEX('Company+Product scope'!D:D,MATCH(Table3[[#This Row],[Company+Product key]],'Company+Product scope'!C:C,0))</f>
        <v>Yes</v>
      </c>
    </row>
    <row r="848" spans="1:10">
      <c r="A848" t="s">
        <v>51</v>
      </c>
      <c r="B848" t="s">
        <v>52</v>
      </c>
      <c r="C848" t="s">
        <v>71</v>
      </c>
      <c r="D848" t="s">
        <v>57</v>
      </c>
      <c r="E848">
        <v>20</v>
      </c>
      <c r="F848" t="s">
        <v>109</v>
      </c>
      <c r="G848" t="s">
        <v>96</v>
      </c>
      <c r="H848" s="321">
        <v>0</v>
      </c>
      <c r="I848" t="str">
        <f>Table3[[#This Row],[Company ]]&amp;Table3[[#This Row],[Product]]</f>
        <v>JBSChicken</v>
      </c>
      <c r="J848" t="str">
        <f>INDEX('Company+Product scope'!D:D,MATCH(Table3[[#This Row],[Company+Product key]],'Company+Product scope'!C:C,0))</f>
        <v>Yes</v>
      </c>
    </row>
    <row r="849" spans="1:10">
      <c r="A849" t="s">
        <v>51</v>
      </c>
      <c r="B849" t="s">
        <v>52</v>
      </c>
      <c r="C849" t="s">
        <v>71</v>
      </c>
      <c r="D849" t="s">
        <v>54</v>
      </c>
      <c r="E849">
        <v>20</v>
      </c>
      <c r="F849" t="s">
        <v>109</v>
      </c>
      <c r="G849" t="s">
        <v>96</v>
      </c>
      <c r="H849" s="321">
        <v>1197189301.6512003</v>
      </c>
      <c r="I849" t="str">
        <f>Table3[[#This Row],[Company ]]&amp;Table3[[#This Row],[Product]]</f>
        <v>JBSChicken</v>
      </c>
      <c r="J849" t="str">
        <f>INDEX('Company+Product scope'!D:D,MATCH(Table3[[#This Row],[Company+Product key]],'Company+Product scope'!C:C,0))</f>
        <v>Yes</v>
      </c>
    </row>
    <row r="850" spans="1:10">
      <c r="A850" t="s">
        <v>51</v>
      </c>
      <c r="B850" t="s">
        <v>52</v>
      </c>
      <c r="C850" t="s">
        <v>71</v>
      </c>
      <c r="D850" t="s">
        <v>64</v>
      </c>
      <c r="E850">
        <v>20</v>
      </c>
      <c r="F850" t="s">
        <v>109</v>
      </c>
      <c r="G850" t="s">
        <v>96</v>
      </c>
      <c r="H850" s="321">
        <v>227756091.76233849</v>
      </c>
      <c r="I850" t="str">
        <f>Table3[[#This Row],[Company ]]&amp;Table3[[#This Row],[Product]]</f>
        <v>JBSChicken</v>
      </c>
      <c r="J850" t="str">
        <f>INDEX('Company+Product scope'!D:D,MATCH(Table3[[#This Row],[Company+Product key]],'Company+Product scope'!C:C,0))</f>
        <v>Yes</v>
      </c>
    </row>
    <row r="851" spans="1:10">
      <c r="A851" t="s">
        <v>51</v>
      </c>
      <c r="B851" t="s">
        <v>61</v>
      </c>
      <c r="C851" t="s">
        <v>71</v>
      </c>
      <c r="D851" t="s">
        <v>57</v>
      </c>
      <c r="E851">
        <v>20</v>
      </c>
      <c r="F851" t="s">
        <v>109</v>
      </c>
      <c r="G851" t="s">
        <v>96</v>
      </c>
      <c r="H851" s="321">
        <v>0</v>
      </c>
      <c r="I851" t="str">
        <f>Table3[[#This Row],[Company ]]&amp;Table3[[#This Row],[Product]]</f>
        <v>TysonChicken</v>
      </c>
      <c r="J851" t="str">
        <f>INDEX('Company+Product scope'!D:D,MATCH(Table3[[#This Row],[Company+Product key]],'Company+Product scope'!C:C,0))</f>
        <v>Yes</v>
      </c>
    </row>
    <row r="852" spans="1:10">
      <c r="A852" t="s">
        <v>51</v>
      </c>
      <c r="B852" t="s">
        <v>61</v>
      </c>
      <c r="C852" t="s">
        <v>71</v>
      </c>
      <c r="D852" t="s">
        <v>72</v>
      </c>
      <c r="E852">
        <v>20</v>
      </c>
      <c r="F852" t="s">
        <v>109</v>
      </c>
      <c r="G852" t="s">
        <v>96</v>
      </c>
      <c r="H852" s="321">
        <v>82059203.032258078</v>
      </c>
      <c r="I852" t="str">
        <f>Table3[[#This Row],[Company ]]&amp;Table3[[#This Row],[Product]]</f>
        <v>TysonChicken</v>
      </c>
      <c r="J852" t="str">
        <f>INDEX('Company+Product scope'!D:D,MATCH(Table3[[#This Row],[Company+Product key]],'Company+Product scope'!C:C,0))</f>
        <v>Yes</v>
      </c>
    </row>
    <row r="853" spans="1:10">
      <c r="A853" t="s">
        <v>51</v>
      </c>
      <c r="B853" t="s">
        <v>73</v>
      </c>
      <c r="C853" t="s">
        <v>71</v>
      </c>
      <c r="D853" t="s">
        <v>54</v>
      </c>
      <c r="E853">
        <v>20</v>
      </c>
      <c r="F853" t="s">
        <v>109</v>
      </c>
      <c r="G853" t="s">
        <v>96</v>
      </c>
      <c r="H853" s="321">
        <v>1366622273.7024004</v>
      </c>
      <c r="I853" t="str">
        <f>Table3[[#This Row],[Company ]]&amp;Table3[[#This Row],[Product]]</f>
        <v>BRFChicken</v>
      </c>
      <c r="J853" t="str">
        <f>INDEX('Company+Product scope'!D:D,MATCH(Table3[[#This Row],[Company+Product key]],'Company+Product scope'!C:C,0))</f>
        <v>Yes</v>
      </c>
    </row>
    <row r="854" spans="1:10">
      <c r="A854" t="s">
        <v>51</v>
      </c>
      <c r="B854" t="s">
        <v>74</v>
      </c>
      <c r="C854" t="s">
        <v>71</v>
      </c>
      <c r="D854" t="s">
        <v>72</v>
      </c>
      <c r="E854">
        <v>20</v>
      </c>
      <c r="F854" t="s">
        <v>109</v>
      </c>
      <c r="G854" t="s">
        <v>96</v>
      </c>
      <c r="H854" s="321">
        <v>464837373</v>
      </c>
      <c r="I854" t="str">
        <f>Table3[[#This Row],[Company ]]&amp;Table3[[#This Row],[Product]]</f>
        <v>Wen's Food GroupChicken</v>
      </c>
      <c r="J854" t="str">
        <f>INDEX('Company+Product scope'!D:D,MATCH(Table3[[#This Row],[Company+Product key]],'Company+Product scope'!C:C,0))</f>
        <v>Yes</v>
      </c>
    </row>
    <row r="855" spans="1:10">
      <c r="A855" t="s">
        <v>51</v>
      </c>
      <c r="B855" t="s">
        <v>60</v>
      </c>
      <c r="C855" t="s">
        <v>71</v>
      </c>
      <c r="D855" t="s">
        <v>57</v>
      </c>
      <c r="E855">
        <v>20</v>
      </c>
      <c r="F855" t="s">
        <v>109</v>
      </c>
      <c r="G855" t="s">
        <v>96</v>
      </c>
      <c r="H855" s="321">
        <v>0</v>
      </c>
      <c r="I855" t="str">
        <f>Table3[[#This Row],[Company ]]&amp;Table3[[#This Row],[Product]]</f>
        <v>CargillChicken</v>
      </c>
      <c r="J855" t="str">
        <f>INDEX('Company+Product scope'!D:D,MATCH(Table3[[#This Row],[Company+Product key]],'Company+Product scope'!C:C,0))</f>
        <v>Yes</v>
      </c>
    </row>
    <row r="856" spans="1:10">
      <c r="A856" t="s">
        <v>51</v>
      </c>
      <c r="B856" t="s">
        <v>60</v>
      </c>
      <c r="C856" t="s">
        <v>71</v>
      </c>
      <c r="D856" t="s">
        <v>54</v>
      </c>
      <c r="E856">
        <v>20</v>
      </c>
      <c r="F856" t="s">
        <v>109</v>
      </c>
      <c r="G856" t="s">
        <v>96</v>
      </c>
      <c r="H856" s="321">
        <v>228032376</v>
      </c>
      <c r="I856" t="str">
        <f>Table3[[#This Row],[Company ]]&amp;Table3[[#This Row],[Product]]</f>
        <v>CargillChicken</v>
      </c>
      <c r="J856" t="str">
        <f>INDEX('Company+Product scope'!D:D,MATCH(Table3[[#This Row],[Company+Product key]],'Company+Product scope'!C:C,0))</f>
        <v>Yes</v>
      </c>
    </row>
    <row r="857" spans="1:10">
      <c r="A857" t="s">
        <v>51</v>
      </c>
      <c r="B857" t="s">
        <v>60</v>
      </c>
      <c r="C857" t="s">
        <v>71</v>
      </c>
      <c r="D857" t="s">
        <v>72</v>
      </c>
      <c r="E857">
        <v>20</v>
      </c>
      <c r="F857" t="s">
        <v>109</v>
      </c>
      <c r="G857" t="s">
        <v>96</v>
      </c>
      <c r="H857" s="321">
        <v>70727580</v>
      </c>
      <c r="I857" t="str">
        <f>Table3[[#This Row],[Company ]]&amp;Table3[[#This Row],[Product]]</f>
        <v>CargillChicken</v>
      </c>
      <c r="J857" t="str">
        <f>INDEX('Company+Product scope'!D:D,MATCH(Table3[[#This Row],[Company+Product key]],'Company+Product scope'!C:C,0))</f>
        <v>Yes</v>
      </c>
    </row>
    <row r="858" spans="1:10">
      <c r="A858" t="s">
        <v>51</v>
      </c>
      <c r="B858" t="s">
        <v>60</v>
      </c>
      <c r="C858" t="s">
        <v>71</v>
      </c>
      <c r="D858" t="s">
        <v>64</v>
      </c>
      <c r="E858">
        <v>20</v>
      </c>
      <c r="F858" t="s">
        <v>109</v>
      </c>
      <c r="G858" t="s">
        <v>96</v>
      </c>
      <c r="H858" s="321">
        <v>83175408</v>
      </c>
      <c r="I858" t="str">
        <f>Table3[[#This Row],[Company ]]&amp;Table3[[#This Row],[Product]]</f>
        <v>CargillChicken</v>
      </c>
      <c r="J858" t="str">
        <f>INDEX('Company+Product scope'!D:D,MATCH(Table3[[#This Row],[Company+Product key]],'Company+Product scope'!C:C,0))</f>
        <v>Yes</v>
      </c>
    </row>
    <row r="859" spans="1:10">
      <c r="A859" t="s">
        <v>51</v>
      </c>
      <c r="B859" t="s">
        <v>75</v>
      </c>
      <c r="C859" t="s">
        <v>71</v>
      </c>
      <c r="D859" t="s">
        <v>72</v>
      </c>
      <c r="E859">
        <v>20</v>
      </c>
      <c r="F859" t="s">
        <v>109</v>
      </c>
      <c r="G859" t="s">
        <v>96</v>
      </c>
      <c r="H859" s="321">
        <v>385465311</v>
      </c>
      <c r="I859" t="str">
        <f>Table3[[#This Row],[Company ]]&amp;Table3[[#This Row],[Product]]</f>
        <v>JapfaChicken</v>
      </c>
      <c r="J859" t="str">
        <f>INDEX('Company+Product scope'!D:D,MATCH(Table3[[#This Row],[Company+Product key]],'Company+Product scope'!C:C,0))</f>
        <v>Yes</v>
      </c>
    </row>
    <row r="860" spans="1:10">
      <c r="A860" t="s">
        <v>51</v>
      </c>
      <c r="B860" t="s">
        <v>76</v>
      </c>
      <c r="C860" t="s">
        <v>71</v>
      </c>
      <c r="D860" t="s">
        <v>72</v>
      </c>
      <c r="E860">
        <v>20</v>
      </c>
      <c r="F860" t="s">
        <v>109</v>
      </c>
      <c r="G860" t="s">
        <v>96</v>
      </c>
      <c r="H860" s="321">
        <v>318274110</v>
      </c>
      <c r="I860" t="str">
        <f>Table3[[#This Row],[Company ]]&amp;Table3[[#This Row],[Product]]</f>
        <v>Wellhope AgritechChicken</v>
      </c>
      <c r="J860" t="str">
        <f>INDEX('Company+Product scope'!D:D,MATCH(Table3[[#This Row],[Company+Product key]],'Company+Product scope'!C:C,0))</f>
        <v>Yes</v>
      </c>
    </row>
    <row r="861" spans="1:10">
      <c r="A861" t="s">
        <v>51</v>
      </c>
      <c r="B861" t="s">
        <v>77</v>
      </c>
      <c r="C861" t="s">
        <v>71</v>
      </c>
      <c r="D861" t="s">
        <v>72</v>
      </c>
      <c r="E861">
        <v>20</v>
      </c>
      <c r="F861" t="s">
        <v>109</v>
      </c>
      <c r="G861" t="s">
        <v>96</v>
      </c>
      <c r="H861" s="321">
        <v>269157735</v>
      </c>
      <c r="I861" t="str">
        <f>Table3[[#This Row],[Company ]]&amp;Table3[[#This Row],[Product]]</f>
        <v>Charoen PokphandChicken</v>
      </c>
      <c r="J861" t="str">
        <f>INDEX('Company+Product scope'!D:D,MATCH(Table3[[#This Row],[Company+Product key]],'Company+Product scope'!C:C,0))</f>
        <v>Yes</v>
      </c>
    </row>
    <row r="862" spans="1:10">
      <c r="A862" t="s">
        <v>51</v>
      </c>
      <c r="B862" t="s">
        <v>77</v>
      </c>
      <c r="C862" t="s">
        <v>71</v>
      </c>
      <c r="D862" t="s">
        <v>78</v>
      </c>
      <c r="E862">
        <v>20</v>
      </c>
      <c r="F862" t="s">
        <v>109</v>
      </c>
      <c r="G862" t="s">
        <v>96</v>
      </c>
      <c r="H862" s="321">
        <v>38649800</v>
      </c>
      <c r="I862" t="str">
        <f>Table3[[#This Row],[Company ]]&amp;Table3[[#This Row],[Product]]</f>
        <v>Charoen PokphandChicken</v>
      </c>
      <c r="J862" t="str">
        <f>INDEX('Company+Product scope'!D:D,MATCH(Table3[[#This Row],[Company+Product key]],'Company+Product scope'!C:C,0))</f>
        <v>Yes</v>
      </c>
    </row>
    <row r="863" spans="1:10">
      <c r="A863" t="s">
        <v>51</v>
      </c>
      <c r="B863" t="s">
        <v>79</v>
      </c>
      <c r="C863" t="s">
        <v>71</v>
      </c>
      <c r="D863" t="s">
        <v>72</v>
      </c>
      <c r="E863">
        <v>20</v>
      </c>
      <c r="F863" t="s">
        <v>109</v>
      </c>
      <c r="G863" t="s">
        <v>96</v>
      </c>
      <c r="H863" s="321">
        <v>267193080</v>
      </c>
      <c r="I863" t="str">
        <f>Table3[[#This Row],[Company ]]&amp;Table3[[#This Row],[Product]]</f>
        <v>Fuijan Sunner DevelopmentChicken</v>
      </c>
      <c r="J863" t="str">
        <f>INDEX('Company+Product scope'!D:D,MATCH(Table3[[#This Row],[Company+Product key]],'Company+Product scope'!C:C,0))</f>
        <v>Yes</v>
      </c>
    </row>
    <row r="864" spans="1:10">
      <c r="A864" t="s">
        <v>51</v>
      </c>
      <c r="B864" t="s">
        <v>80</v>
      </c>
      <c r="C864" t="s">
        <v>71</v>
      </c>
      <c r="D864" t="s">
        <v>57</v>
      </c>
      <c r="E864">
        <v>20</v>
      </c>
      <c r="F864" t="s">
        <v>109</v>
      </c>
      <c r="G864" t="s">
        <v>96</v>
      </c>
      <c r="H864" s="321">
        <v>0</v>
      </c>
      <c r="I864" t="str">
        <f>Table3[[#This Row],[Company ]]&amp;Table3[[#This Row],[Product]]</f>
        <v>Koch FoodsChicken</v>
      </c>
      <c r="J864" t="str">
        <f>INDEX('Company+Product scope'!D:D,MATCH(Table3[[#This Row],[Company+Product key]],'Company+Product scope'!C:C,0))</f>
        <v>Yes</v>
      </c>
    </row>
    <row r="865" spans="1:10">
      <c r="A865" t="s">
        <v>51</v>
      </c>
      <c r="B865" t="s">
        <v>81</v>
      </c>
      <c r="C865" t="s">
        <v>71</v>
      </c>
      <c r="D865" t="s">
        <v>82</v>
      </c>
      <c r="E865">
        <v>20</v>
      </c>
      <c r="F865" t="s">
        <v>109</v>
      </c>
      <c r="G865" t="s">
        <v>96</v>
      </c>
      <c r="H865" s="321">
        <v>248901114</v>
      </c>
      <c r="I865" t="str">
        <f>Table3[[#This Row],[Company ]]&amp;Table3[[#This Row],[Product]]</f>
        <v>Arab Company for Livestock Development (ACOLID)Chicken</v>
      </c>
      <c r="J865" t="str">
        <f>INDEX('Company+Product scope'!D:D,MATCH(Table3[[#This Row],[Company+Product key]],'Company+Product scope'!C:C,0))</f>
        <v>Yes</v>
      </c>
    </row>
    <row r="866" spans="1:10">
      <c r="A866" t="s">
        <v>51</v>
      </c>
      <c r="B866" t="s">
        <v>83</v>
      </c>
      <c r="C866" t="s">
        <v>71</v>
      </c>
      <c r="D866" t="s">
        <v>72</v>
      </c>
      <c r="E866">
        <v>20</v>
      </c>
      <c r="F866" t="s">
        <v>109</v>
      </c>
      <c r="G866" t="s">
        <v>96</v>
      </c>
      <c r="H866" s="321">
        <v>258462153.18000001</v>
      </c>
      <c r="I866" t="str">
        <f>Table3[[#This Row],[Company ]]&amp;Table3[[#This Row],[Product]]</f>
        <v>New Hope GroupChicken</v>
      </c>
      <c r="J866" t="str">
        <f>INDEX('Company+Product scope'!D:D,MATCH(Table3[[#This Row],[Company+Product key]],'Company+Product scope'!C:C,0))</f>
        <v>Yes</v>
      </c>
    </row>
    <row r="867" spans="1:10">
      <c r="A867" t="s">
        <v>51</v>
      </c>
      <c r="B867" t="s">
        <v>84</v>
      </c>
      <c r="C867" t="s">
        <v>71</v>
      </c>
      <c r="D867" t="s">
        <v>54</v>
      </c>
      <c r="E867">
        <v>20</v>
      </c>
      <c r="F867" t="s">
        <v>109</v>
      </c>
      <c r="G867" t="s">
        <v>96</v>
      </c>
      <c r="H867" s="321">
        <v>428090520</v>
      </c>
      <c r="I867" t="str">
        <f>Table3[[#This Row],[Company ]]&amp;Table3[[#This Row],[Product]]</f>
        <v>Industrias BachocoChicken</v>
      </c>
      <c r="J867" t="str">
        <f>INDEX('Company+Product scope'!D:D,MATCH(Table3[[#This Row],[Company+Product key]],'Company+Product scope'!C:C,0))</f>
        <v>Yes</v>
      </c>
    </row>
    <row r="868" spans="1:10">
      <c r="A868" t="s">
        <v>51</v>
      </c>
      <c r="B868" t="s">
        <v>84</v>
      </c>
      <c r="C868" t="s">
        <v>71</v>
      </c>
      <c r="D868" t="s">
        <v>57</v>
      </c>
      <c r="E868">
        <v>20</v>
      </c>
      <c r="F868" t="s">
        <v>109</v>
      </c>
      <c r="G868" t="s">
        <v>96</v>
      </c>
      <c r="H868" s="321">
        <v>0</v>
      </c>
      <c r="I868" t="str">
        <f>Table3[[#This Row],[Company ]]&amp;Table3[[#This Row],[Product]]</f>
        <v>Industrias BachocoChicken</v>
      </c>
      <c r="J868" t="str">
        <f>INDEX('Company+Product scope'!D:D,MATCH(Table3[[#This Row],[Company+Product key]],'Company+Product scope'!C:C,0))</f>
        <v>Yes</v>
      </c>
    </row>
    <row r="869" spans="1:10">
      <c r="A869" t="s">
        <v>51</v>
      </c>
      <c r="B869" t="s">
        <v>85</v>
      </c>
      <c r="C869" t="s">
        <v>71</v>
      </c>
      <c r="D869" t="s">
        <v>57</v>
      </c>
      <c r="E869">
        <v>20</v>
      </c>
      <c r="F869" t="s">
        <v>109</v>
      </c>
      <c r="G869" t="s">
        <v>96</v>
      </c>
      <c r="H869" s="321">
        <v>0</v>
      </c>
      <c r="I869" t="str">
        <f>Table3[[#This Row],[Company ]]&amp;Table3[[#This Row],[Product]]</f>
        <v>Perdue FarmsChicken</v>
      </c>
      <c r="J869" t="str">
        <f>INDEX('Company+Product scope'!D:D,MATCH(Table3[[#This Row],[Company+Product key]],'Company+Product scope'!C:C,0))</f>
        <v>Yes</v>
      </c>
    </row>
    <row r="870" spans="1:10">
      <c r="A870" t="s">
        <v>51</v>
      </c>
      <c r="B870" t="s">
        <v>86</v>
      </c>
      <c r="C870" t="s">
        <v>71</v>
      </c>
      <c r="D870" t="s">
        <v>57</v>
      </c>
      <c r="E870">
        <v>20</v>
      </c>
      <c r="F870" t="s">
        <v>109</v>
      </c>
      <c r="G870" t="s">
        <v>96</v>
      </c>
      <c r="H870" s="321">
        <v>0</v>
      </c>
      <c r="I870" t="str">
        <f>Table3[[#This Row],[Company ]]&amp;Table3[[#This Row],[Product]]</f>
        <v>Continental Grain CompanyChicken</v>
      </c>
      <c r="J870" t="str">
        <f>INDEX('Company+Product scope'!D:D,MATCH(Table3[[#This Row],[Company+Product key]],'Company+Product scope'!C:C,0))</f>
        <v>Yes</v>
      </c>
    </row>
    <row r="871" spans="1:10">
      <c r="A871" t="s">
        <v>51</v>
      </c>
      <c r="B871" t="s">
        <v>87</v>
      </c>
      <c r="C871" t="s">
        <v>71</v>
      </c>
      <c r="D871" t="s">
        <v>72</v>
      </c>
      <c r="E871">
        <v>20</v>
      </c>
      <c r="F871" t="s">
        <v>109</v>
      </c>
      <c r="G871" t="s">
        <v>96</v>
      </c>
      <c r="H871" s="321">
        <v>82253556</v>
      </c>
      <c r="I871" t="str">
        <f>Table3[[#This Row],[Company ]]&amp;Table3[[#This Row],[Product]]</f>
        <v>WH GroupChicken</v>
      </c>
      <c r="J871" t="str">
        <f>INDEX('Company+Product scope'!D:D,MATCH(Table3[[#This Row],[Company+Product key]],'Company+Product scope'!C:C,0))</f>
        <v>Yes</v>
      </c>
    </row>
    <row r="872" spans="1:10">
      <c r="A872" t="s">
        <v>51</v>
      </c>
      <c r="B872" t="s">
        <v>87</v>
      </c>
      <c r="C872" t="s">
        <v>71</v>
      </c>
      <c r="D872" t="s">
        <v>88</v>
      </c>
      <c r="E872">
        <v>20</v>
      </c>
      <c r="F872" t="s">
        <v>109</v>
      </c>
      <c r="G872" t="s">
        <v>96</v>
      </c>
      <c r="H872" s="321">
        <v>33695340</v>
      </c>
      <c r="I872" t="str">
        <f>Table3[[#This Row],[Company ]]&amp;Table3[[#This Row],[Product]]</f>
        <v>WH GroupChicken</v>
      </c>
      <c r="J872" t="str">
        <f>INDEX('Company+Product scope'!D:D,MATCH(Table3[[#This Row],[Company+Product key]],'Company+Product scope'!C:C,0))</f>
        <v>Yes</v>
      </c>
    </row>
    <row r="873" spans="1:10">
      <c r="A873" t="s">
        <v>51</v>
      </c>
      <c r="B873" t="s">
        <v>89</v>
      </c>
      <c r="C873" t="s">
        <v>71</v>
      </c>
      <c r="D873" t="s">
        <v>54</v>
      </c>
      <c r="E873">
        <v>20</v>
      </c>
      <c r="F873" t="s">
        <v>109</v>
      </c>
      <c r="G873" t="s">
        <v>96</v>
      </c>
      <c r="H873" s="321">
        <v>271943443.20000005</v>
      </c>
      <c r="I873" t="str">
        <f>Table3[[#This Row],[Company ]]&amp;Table3[[#This Row],[Product]]</f>
        <v>Aurora AlimentosChicken</v>
      </c>
      <c r="J873" t="str">
        <f>INDEX('Company+Product scope'!D:D,MATCH(Table3[[#This Row],[Company+Product key]],'Company+Product scope'!C:C,0))</f>
        <v>Yes</v>
      </c>
    </row>
    <row r="874" spans="1:10">
      <c r="A874" t="s">
        <v>51</v>
      </c>
      <c r="B874" t="s">
        <v>87</v>
      </c>
      <c r="C874" t="s">
        <v>90</v>
      </c>
      <c r="D874" t="s">
        <v>57</v>
      </c>
      <c r="E874">
        <v>20</v>
      </c>
      <c r="F874" t="s">
        <v>109</v>
      </c>
      <c r="G874" t="s">
        <v>96</v>
      </c>
      <c r="H874" s="321">
        <v>0</v>
      </c>
      <c r="I874" t="str">
        <f>Table3[[#This Row],[Company ]]&amp;Table3[[#This Row],[Product]]</f>
        <v>WH GroupPigs</v>
      </c>
      <c r="J874" t="str">
        <f>INDEX('Company+Product scope'!D:D,MATCH(Table3[[#This Row],[Company+Product key]],'Company+Product scope'!C:C,0))</f>
        <v>Yes</v>
      </c>
    </row>
    <row r="875" spans="1:10">
      <c r="A875" t="s">
        <v>51</v>
      </c>
      <c r="B875" t="s">
        <v>87</v>
      </c>
      <c r="C875" t="s">
        <v>90</v>
      </c>
      <c r="D875" t="s">
        <v>72</v>
      </c>
      <c r="E875">
        <v>20</v>
      </c>
      <c r="F875" t="s">
        <v>109</v>
      </c>
      <c r="G875" t="s">
        <v>96</v>
      </c>
      <c r="H875" s="321">
        <v>178692853.23966026</v>
      </c>
      <c r="I875" t="str">
        <f>Table3[[#This Row],[Company ]]&amp;Table3[[#This Row],[Product]]</f>
        <v>WH GroupPigs</v>
      </c>
      <c r="J875" t="str">
        <f>INDEX('Company+Product scope'!D:D,MATCH(Table3[[#This Row],[Company+Product key]],'Company+Product scope'!C:C,0))</f>
        <v>Yes</v>
      </c>
    </row>
    <row r="876" spans="1:10">
      <c r="A876" t="s">
        <v>51</v>
      </c>
      <c r="B876" t="s">
        <v>87</v>
      </c>
      <c r="C876" t="s">
        <v>90</v>
      </c>
      <c r="D876" t="s">
        <v>88</v>
      </c>
      <c r="E876">
        <v>20</v>
      </c>
      <c r="F876" t="s">
        <v>109</v>
      </c>
      <c r="G876" t="s">
        <v>96</v>
      </c>
      <c r="H876" s="321">
        <v>98040547.516198441</v>
      </c>
      <c r="I876" t="str">
        <f>Table3[[#This Row],[Company ]]&amp;Table3[[#This Row],[Product]]</f>
        <v>WH GroupPigs</v>
      </c>
      <c r="J876" t="str">
        <f>INDEX('Company+Product scope'!D:D,MATCH(Table3[[#This Row],[Company+Product key]],'Company+Product scope'!C:C,0))</f>
        <v>Yes</v>
      </c>
    </row>
    <row r="877" spans="1:10">
      <c r="A877" t="s">
        <v>51</v>
      </c>
      <c r="B877" t="s">
        <v>52</v>
      </c>
      <c r="C877" t="s">
        <v>90</v>
      </c>
      <c r="D877" t="s">
        <v>57</v>
      </c>
      <c r="E877">
        <v>20</v>
      </c>
      <c r="F877" t="s">
        <v>109</v>
      </c>
      <c r="G877" t="s">
        <v>96</v>
      </c>
      <c r="H877" s="321">
        <v>0</v>
      </c>
      <c r="I877" t="str">
        <f>Table3[[#This Row],[Company ]]&amp;Table3[[#This Row],[Product]]</f>
        <v>JBSPigs</v>
      </c>
      <c r="J877" t="str">
        <f>INDEX('Company+Product scope'!D:D,MATCH(Table3[[#This Row],[Company+Product key]],'Company+Product scope'!C:C,0))</f>
        <v>Yes</v>
      </c>
    </row>
    <row r="878" spans="1:10">
      <c r="A878" t="s">
        <v>51</v>
      </c>
      <c r="B878" t="s">
        <v>52</v>
      </c>
      <c r="C878" t="s">
        <v>90</v>
      </c>
      <c r="D878" t="s">
        <v>54</v>
      </c>
      <c r="E878">
        <v>20</v>
      </c>
      <c r="F878" t="s">
        <v>109</v>
      </c>
      <c r="G878" t="s">
        <v>96</v>
      </c>
      <c r="H878" s="321">
        <v>319271500.80000001</v>
      </c>
      <c r="I878" t="str">
        <f>Table3[[#This Row],[Company ]]&amp;Table3[[#This Row],[Product]]</f>
        <v>JBSPigs</v>
      </c>
      <c r="J878" t="str">
        <f>INDEX('Company+Product scope'!D:D,MATCH(Table3[[#This Row],[Company+Product key]],'Company+Product scope'!C:C,0))</f>
        <v>Yes</v>
      </c>
    </row>
    <row r="879" spans="1:10">
      <c r="A879" t="s">
        <v>51</v>
      </c>
      <c r="B879" t="s">
        <v>52</v>
      </c>
      <c r="C879" t="s">
        <v>90</v>
      </c>
      <c r="D879" t="s">
        <v>58</v>
      </c>
      <c r="E879">
        <v>20</v>
      </c>
      <c r="F879" t="s">
        <v>109</v>
      </c>
      <c r="G879" t="s">
        <v>96</v>
      </c>
      <c r="H879" s="321">
        <v>3384149.1839999999</v>
      </c>
      <c r="I879" t="str">
        <f>Table3[[#This Row],[Company ]]&amp;Table3[[#This Row],[Product]]</f>
        <v>JBSPigs</v>
      </c>
      <c r="J879" t="str">
        <f>INDEX('Company+Product scope'!D:D,MATCH(Table3[[#This Row],[Company+Product key]],'Company+Product scope'!C:C,0))</f>
        <v>Yes</v>
      </c>
    </row>
    <row r="880" spans="1:10">
      <c r="A880" t="s">
        <v>51</v>
      </c>
      <c r="B880" t="s">
        <v>52</v>
      </c>
      <c r="C880" t="s">
        <v>90</v>
      </c>
      <c r="D880" t="s">
        <v>64</v>
      </c>
      <c r="E880">
        <v>20</v>
      </c>
      <c r="F880" t="s">
        <v>109</v>
      </c>
      <c r="G880" t="s">
        <v>96</v>
      </c>
      <c r="H880" s="321">
        <v>49598270.568000004</v>
      </c>
      <c r="I880" t="str">
        <f>Table3[[#This Row],[Company ]]&amp;Table3[[#This Row],[Product]]</f>
        <v>JBSPigs</v>
      </c>
      <c r="J880" t="str">
        <f>INDEX('Company+Product scope'!D:D,MATCH(Table3[[#This Row],[Company+Product key]],'Company+Product scope'!C:C,0))</f>
        <v>Yes</v>
      </c>
    </row>
    <row r="881" spans="1:10">
      <c r="A881" t="s">
        <v>51</v>
      </c>
      <c r="B881" t="s">
        <v>61</v>
      </c>
      <c r="C881" t="s">
        <v>90</v>
      </c>
      <c r="D881" t="s">
        <v>57</v>
      </c>
      <c r="E881">
        <v>20</v>
      </c>
      <c r="F881" t="s">
        <v>109</v>
      </c>
      <c r="G881" t="s">
        <v>96</v>
      </c>
      <c r="H881" s="321">
        <v>0</v>
      </c>
      <c r="I881" t="str">
        <f>Table3[[#This Row],[Company ]]&amp;Table3[[#This Row],[Product]]</f>
        <v>TysonPigs</v>
      </c>
      <c r="J881" t="str">
        <f>INDEX('Company+Product scope'!D:D,MATCH(Table3[[#This Row],[Company+Product key]],'Company+Product scope'!C:C,0))</f>
        <v>Yes</v>
      </c>
    </row>
    <row r="882" spans="1:10">
      <c r="A882" t="s">
        <v>51</v>
      </c>
      <c r="B882" t="s">
        <v>70</v>
      </c>
      <c r="C882" t="s">
        <v>90</v>
      </c>
      <c r="D882" t="s">
        <v>64</v>
      </c>
      <c r="E882">
        <v>20</v>
      </c>
      <c r="F882" t="s">
        <v>109</v>
      </c>
      <c r="G882" t="s">
        <v>96</v>
      </c>
      <c r="H882" s="321">
        <v>433364400.00000006</v>
      </c>
      <c r="I882" t="str">
        <f>Table3[[#This Row],[Company ]]&amp;Table3[[#This Row],[Product]]</f>
        <v>Tönnies GroupPigs</v>
      </c>
      <c r="J882" t="str">
        <f>INDEX('Company+Product scope'!D:D,MATCH(Table3[[#This Row],[Company+Product key]],'Company+Product scope'!C:C,0))</f>
        <v>Yes</v>
      </c>
    </row>
    <row r="883" spans="1:10">
      <c r="A883" t="s">
        <v>51</v>
      </c>
      <c r="B883" t="s">
        <v>67</v>
      </c>
      <c r="C883" t="s">
        <v>90</v>
      </c>
      <c r="D883" t="s">
        <v>64</v>
      </c>
      <c r="E883">
        <v>20</v>
      </c>
      <c r="F883" t="s">
        <v>109</v>
      </c>
      <c r="G883" t="s">
        <v>96</v>
      </c>
      <c r="H883" s="321">
        <v>355822622.40000004</v>
      </c>
      <c r="I883" t="str">
        <f>Table3[[#This Row],[Company ]]&amp;Table3[[#This Row],[Product]]</f>
        <v>Danish CrownPigs</v>
      </c>
      <c r="J883" t="str">
        <f>INDEX('Company+Product scope'!D:D,MATCH(Table3[[#This Row],[Company+Product key]],'Company+Product scope'!C:C,0))</f>
        <v>Yes</v>
      </c>
    </row>
    <row r="884" spans="1:10">
      <c r="A884" t="s">
        <v>51</v>
      </c>
      <c r="B884" t="s">
        <v>67</v>
      </c>
      <c r="C884" t="s">
        <v>90</v>
      </c>
      <c r="D884" t="s">
        <v>88</v>
      </c>
      <c r="E884">
        <v>20</v>
      </c>
      <c r="F884" t="s">
        <v>109</v>
      </c>
      <c r="G884" t="s">
        <v>96</v>
      </c>
      <c r="H884" s="321">
        <v>19890705.599999998</v>
      </c>
      <c r="I884" t="str">
        <f>Table3[[#This Row],[Company ]]&amp;Table3[[#This Row],[Product]]</f>
        <v>Danish CrownPigs</v>
      </c>
      <c r="J884" t="str">
        <f>INDEX('Company+Product scope'!D:D,MATCH(Table3[[#This Row],[Company+Product key]],'Company+Product scope'!C:C,0))</f>
        <v>Yes</v>
      </c>
    </row>
    <row r="885" spans="1:10">
      <c r="A885" t="s">
        <v>51</v>
      </c>
      <c r="B885" t="s">
        <v>66</v>
      </c>
      <c r="C885" t="s">
        <v>90</v>
      </c>
      <c r="D885" t="s">
        <v>64</v>
      </c>
      <c r="E885">
        <v>20</v>
      </c>
      <c r="F885" t="s">
        <v>109</v>
      </c>
      <c r="G885" t="s">
        <v>96</v>
      </c>
      <c r="H885" s="321">
        <v>293163123.96000004</v>
      </c>
      <c r="I885" t="str">
        <f>Table3[[#This Row],[Company ]]&amp;Table3[[#This Row],[Product]]</f>
        <v>Vion Food GroupPigs</v>
      </c>
      <c r="J885" t="str">
        <f>INDEX('Company+Product scope'!D:D,MATCH(Table3[[#This Row],[Company+Product key]],'Company+Product scope'!C:C,0))</f>
        <v>Yes</v>
      </c>
    </row>
    <row r="886" spans="1:10">
      <c r="A886" t="s">
        <v>51</v>
      </c>
      <c r="B886" t="s">
        <v>91</v>
      </c>
      <c r="C886" t="s">
        <v>90</v>
      </c>
      <c r="D886" t="s">
        <v>72</v>
      </c>
      <c r="E886">
        <v>20</v>
      </c>
      <c r="F886" t="s">
        <v>109</v>
      </c>
      <c r="G886" t="s">
        <v>96</v>
      </c>
      <c r="H886" s="321">
        <v>179805600</v>
      </c>
      <c r="I886" t="str">
        <f>Table3[[#This Row],[Company ]]&amp;Table3[[#This Row],[Product]]</f>
        <v>Muyuan FoodstuffPigs</v>
      </c>
      <c r="J886" t="str">
        <f>INDEX('Company+Product scope'!D:D,MATCH(Table3[[#This Row],[Company+Product key]],'Company+Product scope'!C:C,0))</f>
        <v>Yes</v>
      </c>
    </row>
    <row r="887" spans="1:10">
      <c r="A887" t="s">
        <v>51</v>
      </c>
      <c r="B887" t="s">
        <v>73</v>
      </c>
      <c r="C887" t="s">
        <v>90</v>
      </c>
      <c r="D887" t="s">
        <v>54</v>
      </c>
      <c r="E887">
        <v>20</v>
      </c>
      <c r="F887" t="s">
        <v>109</v>
      </c>
      <c r="G887" t="s">
        <v>96</v>
      </c>
      <c r="H887" s="321">
        <v>349192771.19999999</v>
      </c>
      <c r="I887" t="str">
        <f>Table3[[#This Row],[Company ]]&amp;Table3[[#This Row],[Product]]</f>
        <v>BRFPigs</v>
      </c>
      <c r="J887" t="str">
        <f>INDEX('Company+Product scope'!D:D,MATCH(Table3[[#This Row],[Company+Product key]],'Company+Product scope'!C:C,0))</f>
        <v>Yes</v>
      </c>
    </row>
    <row r="888" spans="1:10">
      <c r="A888" t="s">
        <v>51</v>
      </c>
      <c r="B888" t="s">
        <v>92</v>
      </c>
      <c r="C888" t="s">
        <v>90</v>
      </c>
      <c r="D888" t="s">
        <v>64</v>
      </c>
      <c r="E888">
        <v>20</v>
      </c>
      <c r="F888" t="s">
        <v>109</v>
      </c>
      <c r="G888" t="s">
        <v>96</v>
      </c>
      <c r="H888" s="321">
        <v>207200000.00000003</v>
      </c>
      <c r="I888" t="str">
        <f>Table3[[#This Row],[Company ]]&amp;Table3[[#This Row],[Product]]</f>
        <v>Grupo VallPigs</v>
      </c>
      <c r="J888" t="str">
        <f>INDEX('Company+Product scope'!D:D,MATCH(Table3[[#This Row],[Company+Product key]],'Company+Product scope'!C:C,0))</f>
        <v>Yes</v>
      </c>
    </row>
    <row r="889" spans="1:10">
      <c r="A889" t="s">
        <v>51</v>
      </c>
      <c r="B889" t="s">
        <v>93</v>
      </c>
      <c r="C889" t="s">
        <v>90</v>
      </c>
      <c r="D889" t="s">
        <v>72</v>
      </c>
      <c r="E889">
        <v>20</v>
      </c>
      <c r="F889" t="s">
        <v>109</v>
      </c>
      <c r="G889" t="s">
        <v>96</v>
      </c>
      <c r="H889" s="321">
        <v>114582000</v>
      </c>
      <c r="I889" t="str">
        <f>Table3[[#This Row],[Company ]]&amp;Table3[[#This Row],[Product]]</f>
        <v>Zhengbang GroupPigs</v>
      </c>
      <c r="J889" t="str">
        <f>INDEX('Company+Product scope'!D:D,MATCH(Table3[[#This Row],[Company+Product key]],'Company+Product scope'!C:C,0))</f>
        <v>Yes</v>
      </c>
    </row>
    <row r="890" spans="1:10">
      <c r="A890" t="s">
        <v>51</v>
      </c>
      <c r="B890" t="s">
        <v>63</v>
      </c>
      <c r="C890" t="s">
        <v>90</v>
      </c>
      <c r="D890" t="s">
        <v>64</v>
      </c>
      <c r="E890">
        <v>20</v>
      </c>
      <c r="F890" t="s">
        <v>109</v>
      </c>
      <c r="G890" t="s">
        <v>96</v>
      </c>
      <c r="H890" s="321">
        <v>204184615.38461545</v>
      </c>
      <c r="I890" t="str">
        <f>Table3[[#This Row],[Company ]]&amp;Table3[[#This Row],[Product]]</f>
        <v>BigardPigs</v>
      </c>
      <c r="J890" t="str">
        <f>INDEX('Company+Product scope'!D:D,MATCH(Table3[[#This Row],[Company+Product key]],'Company+Product scope'!C:C,0))</f>
        <v>Yes</v>
      </c>
    </row>
    <row r="891" spans="1:10">
      <c r="A891" t="s">
        <v>51</v>
      </c>
      <c r="B891" t="s">
        <v>89</v>
      </c>
      <c r="C891" t="s">
        <v>90</v>
      </c>
      <c r="D891" t="s">
        <v>54</v>
      </c>
      <c r="E891">
        <v>20</v>
      </c>
      <c r="F891" t="s">
        <v>109</v>
      </c>
      <c r="G891" t="s">
        <v>96</v>
      </c>
      <c r="H891" s="321">
        <v>264442500</v>
      </c>
      <c r="I891" t="str">
        <f>Table3[[#This Row],[Company ]]&amp;Table3[[#This Row],[Product]]</f>
        <v>Aurora AlimentosPigs</v>
      </c>
      <c r="J891" t="str">
        <f>INDEX('Company+Product scope'!D:D,MATCH(Table3[[#This Row],[Company+Product key]],'Company+Product scope'!C:C,0))</f>
        <v>Yes</v>
      </c>
    </row>
    <row r="892" spans="1:10">
      <c r="A892" t="s">
        <v>51</v>
      </c>
      <c r="B892" t="s">
        <v>77</v>
      </c>
      <c r="C892" t="s">
        <v>90</v>
      </c>
      <c r="D892" t="s">
        <v>57</v>
      </c>
      <c r="E892">
        <v>20</v>
      </c>
      <c r="F892" t="s">
        <v>109</v>
      </c>
      <c r="G892" t="s">
        <v>96</v>
      </c>
      <c r="H892" s="321">
        <v>0</v>
      </c>
      <c r="I892" t="str">
        <f>Table3[[#This Row],[Company ]]&amp;Table3[[#This Row],[Product]]</f>
        <v>Charoen PokphandPigs</v>
      </c>
      <c r="J892" t="str">
        <f>INDEX('Company+Product scope'!D:D,MATCH(Table3[[#This Row],[Company+Product key]],'Company+Product scope'!C:C,0))</f>
        <v>Yes</v>
      </c>
    </row>
    <row r="893" spans="1:10">
      <c r="A893" t="s">
        <v>51</v>
      </c>
      <c r="B893" t="s">
        <v>77</v>
      </c>
      <c r="C893" t="s">
        <v>90</v>
      </c>
      <c r="D893" t="s">
        <v>78</v>
      </c>
      <c r="E893">
        <v>20</v>
      </c>
      <c r="F893" t="s">
        <v>109</v>
      </c>
      <c r="G893" t="s">
        <v>96</v>
      </c>
      <c r="H893" s="321">
        <v>59265000</v>
      </c>
      <c r="I893" t="str">
        <f>Table3[[#This Row],[Company ]]&amp;Table3[[#This Row],[Product]]</f>
        <v>Charoen PokphandPigs</v>
      </c>
      <c r="J893" t="str">
        <f>INDEX('Company+Product scope'!D:D,MATCH(Table3[[#This Row],[Company+Product key]],'Company+Product scope'!C:C,0))</f>
        <v>Yes</v>
      </c>
    </row>
    <row r="894" spans="1:10">
      <c r="A894" t="s">
        <v>51</v>
      </c>
      <c r="B894" t="s">
        <v>77</v>
      </c>
      <c r="C894" t="s">
        <v>90</v>
      </c>
      <c r="D894" t="s">
        <v>72</v>
      </c>
      <c r="E894">
        <v>20</v>
      </c>
      <c r="F894" t="s">
        <v>109</v>
      </c>
      <c r="G894" t="s">
        <v>96</v>
      </c>
      <c r="H894" s="321">
        <v>15322800</v>
      </c>
      <c r="I894" t="str">
        <f>Table3[[#This Row],[Company ]]&amp;Table3[[#This Row],[Product]]</f>
        <v>Charoen PokphandPigs</v>
      </c>
      <c r="J894" t="str">
        <f>INDEX('Company+Product scope'!D:D,MATCH(Table3[[#This Row],[Company+Product key]],'Company+Product scope'!C:C,0))</f>
        <v>Yes</v>
      </c>
    </row>
    <row r="895" spans="1:10">
      <c r="A895" t="s">
        <v>51</v>
      </c>
      <c r="B895" t="s">
        <v>69</v>
      </c>
      <c r="C895" t="s">
        <v>90</v>
      </c>
      <c r="D895" t="s">
        <v>64</v>
      </c>
      <c r="E895">
        <v>20</v>
      </c>
      <c r="F895" t="s">
        <v>109</v>
      </c>
      <c r="G895" t="s">
        <v>96</v>
      </c>
      <c r="H895" s="321">
        <v>160776000.00000003</v>
      </c>
      <c r="I895" t="str">
        <f>Table3[[#This Row],[Company ]]&amp;Table3[[#This Row],[Product]]</f>
        <v>WestfleischPigs</v>
      </c>
      <c r="J895" t="str">
        <f>INDEX('Company+Product scope'!D:D,MATCH(Table3[[#This Row],[Company+Product key]],'Company+Product scope'!C:C,0))</f>
        <v>Yes</v>
      </c>
    </row>
    <row r="896" spans="1:10">
      <c r="A896" t="s">
        <v>51</v>
      </c>
      <c r="B896" t="s">
        <v>94</v>
      </c>
      <c r="C896" t="s">
        <v>90</v>
      </c>
      <c r="D896" t="s">
        <v>64</v>
      </c>
      <c r="E896">
        <v>20</v>
      </c>
      <c r="F896" t="s">
        <v>109</v>
      </c>
      <c r="G896" t="s">
        <v>96</v>
      </c>
      <c r="H896" s="321">
        <v>155904000</v>
      </c>
      <c r="I896" t="str">
        <f>Table3[[#This Row],[Company ]]&amp;Table3[[#This Row],[Product]]</f>
        <v>Grupo JorgePigs</v>
      </c>
      <c r="J896" t="str">
        <f>INDEX('Company+Product scope'!D:D,MATCH(Table3[[#This Row],[Company+Product key]],'Company+Product scope'!C:C,0))</f>
        <v>Yes</v>
      </c>
    </row>
    <row r="897" spans="1:10">
      <c r="A897" t="s">
        <v>51</v>
      </c>
      <c r="B897" t="s">
        <v>83</v>
      </c>
      <c r="C897" t="s">
        <v>90</v>
      </c>
      <c r="D897" t="s">
        <v>72</v>
      </c>
      <c r="E897">
        <v>20</v>
      </c>
      <c r="F897" t="s">
        <v>109</v>
      </c>
      <c r="G897" t="s">
        <v>96</v>
      </c>
      <c r="H897" s="321">
        <v>53697600</v>
      </c>
      <c r="I897" t="str">
        <f>Table3[[#This Row],[Company ]]&amp;Table3[[#This Row],[Product]]</f>
        <v>New Hope GroupPigs</v>
      </c>
      <c r="J897" t="str">
        <f>INDEX('Company+Product scope'!D:D,MATCH(Table3[[#This Row],[Company+Product key]],'Company+Product scope'!C:C,0))</f>
        <v>Yes</v>
      </c>
    </row>
    <row r="898" spans="1:10">
      <c r="A898" t="s">
        <v>51</v>
      </c>
      <c r="B898" t="s">
        <v>74</v>
      </c>
      <c r="C898" t="s">
        <v>90</v>
      </c>
      <c r="D898" t="s">
        <v>72</v>
      </c>
      <c r="E898">
        <v>20</v>
      </c>
      <c r="F898" t="s">
        <v>109</v>
      </c>
      <c r="G898" t="s">
        <v>96</v>
      </c>
      <c r="H898" s="321">
        <v>52070400</v>
      </c>
      <c r="I898" t="str">
        <f>Table3[[#This Row],[Company ]]&amp;Table3[[#This Row],[Product]]</f>
        <v>Wen's Food GroupPigs</v>
      </c>
      <c r="J898" t="str">
        <f>INDEX('Company+Product scope'!D:D,MATCH(Table3[[#This Row],[Company+Product key]],'Company+Product scope'!C:C,0))</f>
        <v>Yes</v>
      </c>
    </row>
    <row r="899" spans="1:10">
      <c r="A899" t="s">
        <v>51</v>
      </c>
      <c r="B899" t="s">
        <v>65</v>
      </c>
      <c r="C899" t="s">
        <v>90</v>
      </c>
      <c r="D899" t="s">
        <v>64</v>
      </c>
      <c r="E899">
        <v>20</v>
      </c>
      <c r="F899" t="s">
        <v>109</v>
      </c>
      <c r="G899" t="s">
        <v>96</v>
      </c>
      <c r="H899" s="321">
        <v>17230769.230769232</v>
      </c>
      <c r="I899" t="str">
        <f>Table3[[#This Row],[Company ]]&amp;Table3[[#This Row],[Product]]</f>
        <v>Gruppo CremoniniPigs</v>
      </c>
      <c r="J899" t="str">
        <f>INDEX('Company+Product scope'!D:D,MATCH(Table3[[#This Row],[Company+Product key]],'Company+Product scope'!C:C,0))</f>
        <v>Yes</v>
      </c>
    </row>
    <row r="900" spans="1:10">
      <c r="A900" t="s">
        <v>51</v>
      </c>
      <c r="B900" t="s">
        <v>52</v>
      </c>
      <c r="C900" t="s">
        <v>53</v>
      </c>
      <c r="D900" t="s">
        <v>54</v>
      </c>
      <c r="E900">
        <v>20</v>
      </c>
      <c r="F900" t="s">
        <v>110</v>
      </c>
      <c r="G900" t="s">
        <v>96</v>
      </c>
      <c r="H900" s="321">
        <v>44442975575.748749</v>
      </c>
      <c r="I900" t="str">
        <f>Table3[[#This Row],[Company ]]&amp;Table3[[#This Row],[Product]]</f>
        <v>JBSCattle</v>
      </c>
      <c r="J900" t="str">
        <f>INDEX('Company+Product scope'!D:D,MATCH(Table3[[#This Row],[Company+Product key]],'Company+Product scope'!C:C,0))</f>
        <v>Yes</v>
      </c>
    </row>
    <row r="901" spans="1:10">
      <c r="A901" t="s">
        <v>51</v>
      </c>
      <c r="B901" t="s">
        <v>52</v>
      </c>
      <c r="C901" t="s">
        <v>53</v>
      </c>
      <c r="D901" t="s">
        <v>57</v>
      </c>
      <c r="E901">
        <v>20</v>
      </c>
      <c r="F901" t="s">
        <v>110</v>
      </c>
      <c r="G901" t="s">
        <v>96</v>
      </c>
      <c r="H901" s="321">
        <v>0</v>
      </c>
      <c r="I901" t="str">
        <f>Table3[[#This Row],[Company ]]&amp;Table3[[#This Row],[Product]]</f>
        <v>JBSCattle</v>
      </c>
      <c r="J901" t="str">
        <f>INDEX('Company+Product scope'!D:D,MATCH(Table3[[#This Row],[Company+Product key]],'Company+Product scope'!C:C,0))</f>
        <v>Yes</v>
      </c>
    </row>
    <row r="902" spans="1:10">
      <c r="A902" t="s">
        <v>51</v>
      </c>
      <c r="B902" t="s">
        <v>52</v>
      </c>
      <c r="C902" t="s">
        <v>53</v>
      </c>
      <c r="D902" t="s">
        <v>58</v>
      </c>
      <c r="E902">
        <v>20</v>
      </c>
      <c r="F902" t="s">
        <v>110</v>
      </c>
      <c r="G902" t="s">
        <v>96</v>
      </c>
      <c r="H902" s="321">
        <v>1326266585.5257001</v>
      </c>
      <c r="I902" t="str">
        <f>Table3[[#This Row],[Company ]]&amp;Table3[[#This Row],[Product]]</f>
        <v>JBSCattle</v>
      </c>
      <c r="J902" t="str">
        <f>INDEX('Company+Product scope'!D:D,MATCH(Table3[[#This Row],[Company+Product key]],'Company+Product scope'!C:C,0))</f>
        <v>Yes</v>
      </c>
    </row>
    <row r="903" spans="1:10">
      <c r="A903" t="s">
        <v>51</v>
      </c>
      <c r="B903" t="s">
        <v>59</v>
      </c>
      <c r="C903" t="s">
        <v>53</v>
      </c>
      <c r="D903" t="s">
        <v>54</v>
      </c>
      <c r="E903">
        <v>20</v>
      </c>
      <c r="F903" t="s">
        <v>110</v>
      </c>
      <c r="G903" t="s">
        <v>96</v>
      </c>
      <c r="H903" s="321">
        <v>18305136097.820004</v>
      </c>
      <c r="I903" t="str">
        <f>Table3[[#This Row],[Company ]]&amp;Table3[[#This Row],[Product]]</f>
        <v>MarfrigCattle</v>
      </c>
      <c r="J903" t="str">
        <f>INDEX('Company+Product scope'!D:D,MATCH(Table3[[#This Row],[Company+Product key]],'Company+Product scope'!C:C,0))</f>
        <v>Yes</v>
      </c>
    </row>
    <row r="904" spans="1:10">
      <c r="A904" t="s">
        <v>51</v>
      </c>
      <c r="B904" t="s">
        <v>59</v>
      </c>
      <c r="C904" t="s">
        <v>53</v>
      </c>
      <c r="D904" t="s">
        <v>57</v>
      </c>
      <c r="E904">
        <v>20</v>
      </c>
      <c r="F904" t="s">
        <v>110</v>
      </c>
      <c r="G904" t="s">
        <v>96</v>
      </c>
      <c r="H904" s="321">
        <v>0</v>
      </c>
      <c r="I904" t="str">
        <f>Table3[[#This Row],[Company ]]&amp;Table3[[#This Row],[Product]]</f>
        <v>MarfrigCattle</v>
      </c>
      <c r="J904" t="str">
        <f>INDEX('Company+Product scope'!D:D,MATCH(Table3[[#This Row],[Company+Product key]],'Company+Product scope'!C:C,0))</f>
        <v>Yes</v>
      </c>
    </row>
    <row r="905" spans="1:10">
      <c r="A905" t="s">
        <v>51</v>
      </c>
      <c r="B905" t="s">
        <v>60</v>
      </c>
      <c r="C905" t="s">
        <v>53</v>
      </c>
      <c r="D905" t="s">
        <v>57</v>
      </c>
      <c r="E905">
        <v>20</v>
      </c>
      <c r="F905" t="s">
        <v>110</v>
      </c>
      <c r="G905" t="s">
        <v>96</v>
      </c>
      <c r="H905" s="321">
        <v>0</v>
      </c>
      <c r="I905" t="str">
        <f>Table3[[#This Row],[Company ]]&amp;Table3[[#This Row],[Product]]</f>
        <v>CargillCattle</v>
      </c>
      <c r="J905" t="str">
        <f>INDEX('Company+Product scope'!D:D,MATCH(Table3[[#This Row],[Company+Product key]],'Company+Product scope'!C:C,0))</f>
        <v>Yes</v>
      </c>
    </row>
    <row r="906" spans="1:10">
      <c r="A906" t="s">
        <v>51</v>
      </c>
      <c r="B906" t="s">
        <v>60</v>
      </c>
      <c r="C906" t="s">
        <v>53</v>
      </c>
      <c r="D906" t="s">
        <v>58</v>
      </c>
      <c r="E906">
        <v>20</v>
      </c>
      <c r="F906" t="s">
        <v>110</v>
      </c>
      <c r="G906" t="s">
        <v>96</v>
      </c>
      <c r="H906" s="321">
        <v>377105625</v>
      </c>
      <c r="I906" t="str">
        <f>Table3[[#This Row],[Company ]]&amp;Table3[[#This Row],[Product]]</f>
        <v>CargillCattle</v>
      </c>
      <c r="J906" t="str">
        <f>INDEX('Company+Product scope'!D:D,MATCH(Table3[[#This Row],[Company+Product key]],'Company+Product scope'!C:C,0))</f>
        <v>Yes</v>
      </c>
    </row>
    <row r="907" spans="1:10">
      <c r="A907" t="s">
        <v>51</v>
      </c>
      <c r="B907" t="s">
        <v>61</v>
      </c>
      <c r="C907" t="s">
        <v>53</v>
      </c>
      <c r="D907" t="s">
        <v>57</v>
      </c>
      <c r="E907">
        <v>20</v>
      </c>
      <c r="F907" t="s">
        <v>110</v>
      </c>
      <c r="G907" t="s">
        <v>96</v>
      </c>
      <c r="H907" s="321">
        <v>0</v>
      </c>
      <c r="I907" t="str">
        <f>Table3[[#This Row],[Company ]]&amp;Table3[[#This Row],[Product]]</f>
        <v>TysonCattle</v>
      </c>
      <c r="J907" t="str">
        <f>INDEX('Company+Product scope'!D:D,MATCH(Table3[[#This Row],[Company+Product key]],'Company+Product scope'!C:C,0))</f>
        <v>Yes</v>
      </c>
    </row>
    <row r="908" spans="1:10">
      <c r="A908" t="s">
        <v>51</v>
      </c>
      <c r="B908" t="s">
        <v>61</v>
      </c>
      <c r="C908" t="s">
        <v>53</v>
      </c>
      <c r="D908" t="s">
        <v>58</v>
      </c>
      <c r="E908">
        <v>20</v>
      </c>
      <c r="F908" t="s">
        <v>110</v>
      </c>
      <c r="G908" t="s">
        <v>96</v>
      </c>
      <c r="H908" s="321">
        <v>228684033.9642857</v>
      </c>
      <c r="I908" t="str">
        <f>Table3[[#This Row],[Company ]]&amp;Table3[[#This Row],[Product]]</f>
        <v>TysonCattle</v>
      </c>
      <c r="J908" t="str">
        <f>INDEX('Company+Product scope'!D:D,MATCH(Table3[[#This Row],[Company+Product key]],'Company+Product scope'!C:C,0))</f>
        <v>Yes</v>
      </c>
    </row>
    <row r="909" spans="1:10">
      <c r="A909" t="s">
        <v>51</v>
      </c>
      <c r="B909" t="s">
        <v>62</v>
      </c>
      <c r="C909" t="s">
        <v>53</v>
      </c>
      <c r="D909" t="s">
        <v>54</v>
      </c>
      <c r="E909">
        <v>20</v>
      </c>
      <c r="F909" t="s">
        <v>110</v>
      </c>
      <c r="G909" t="s">
        <v>96</v>
      </c>
      <c r="H909" s="321">
        <v>18675153997.5</v>
      </c>
      <c r="I909" t="str">
        <f>Table3[[#This Row],[Company ]]&amp;Table3[[#This Row],[Product]]</f>
        <v>MinervaCattle</v>
      </c>
      <c r="J909" t="str">
        <f>INDEX('Company+Product scope'!D:D,MATCH(Table3[[#This Row],[Company+Product key]],'Company+Product scope'!C:C,0))</f>
        <v>Yes</v>
      </c>
    </row>
    <row r="910" spans="1:10">
      <c r="A910" t="s">
        <v>51</v>
      </c>
      <c r="B910" t="s">
        <v>63</v>
      </c>
      <c r="C910" t="s">
        <v>53</v>
      </c>
      <c r="D910" t="s">
        <v>64</v>
      </c>
      <c r="E910">
        <v>20</v>
      </c>
      <c r="F910" t="s">
        <v>110</v>
      </c>
      <c r="G910" t="s">
        <v>96</v>
      </c>
      <c r="H910" s="321">
        <v>0</v>
      </c>
      <c r="I910" t="str">
        <f>Table3[[#This Row],[Company ]]&amp;Table3[[#This Row],[Product]]</f>
        <v>BigardCattle</v>
      </c>
      <c r="J910" t="str">
        <f>INDEX('Company+Product scope'!D:D,MATCH(Table3[[#This Row],[Company+Product key]],'Company+Product scope'!C:C,0))</f>
        <v>Yes</v>
      </c>
    </row>
    <row r="911" spans="1:10">
      <c r="A911" t="s">
        <v>51</v>
      </c>
      <c r="B911" t="s">
        <v>65</v>
      </c>
      <c r="C911" t="s">
        <v>53</v>
      </c>
      <c r="D911" t="s">
        <v>64</v>
      </c>
      <c r="E911">
        <v>20</v>
      </c>
      <c r="F911" t="s">
        <v>110</v>
      </c>
      <c r="G911" t="s">
        <v>96</v>
      </c>
      <c r="H911" s="321">
        <v>0</v>
      </c>
      <c r="I911" t="str">
        <f>Table3[[#This Row],[Company ]]&amp;Table3[[#This Row],[Product]]</f>
        <v>Gruppo CremoniniCattle</v>
      </c>
      <c r="J911" t="str">
        <f>INDEX('Company+Product scope'!D:D,MATCH(Table3[[#This Row],[Company+Product key]],'Company+Product scope'!C:C,0))</f>
        <v>Yes</v>
      </c>
    </row>
    <row r="912" spans="1:10">
      <c r="A912" t="s">
        <v>51</v>
      </c>
      <c r="B912" t="s">
        <v>66</v>
      </c>
      <c r="C912" t="s">
        <v>53</v>
      </c>
      <c r="D912" t="s">
        <v>64</v>
      </c>
      <c r="E912">
        <v>20</v>
      </c>
      <c r="F912" t="s">
        <v>110</v>
      </c>
      <c r="G912" t="s">
        <v>96</v>
      </c>
      <c r="H912" s="321">
        <v>0</v>
      </c>
      <c r="I912" t="str">
        <f>Table3[[#This Row],[Company ]]&amp;Table3[[#This Row],[Product]]</f>
        <v>Vion Food GroupCattle</v>
      </c>
      <c r="J912" t="str">
        <f>INDEX('Company+Product scope'!D:D,MATCH(Table3[[#This Row],[Company+Product key]],'Company+Product scope'!C:C,0))</f>
        <v>Yes</v>
      </c>
    </row>
    <row r="913" spans="1:10">
      <c r="A913" t="s">
        <v>51</v>
      </c>
      <c r="B913" t="s">
        <v>67</v>
      </c>
      <c r="C913" t="s">
        <v>53</v>
      </c>
      <c r="D913" t="s">
        <v>64</v>
      </c>
      <c r="E913">
        <v>20</v>
      </c>
      <c r="F913" t="s">
        <v>110</v>
      </c>
      <c r="G913" t="s">
        <v>96</v>
      </c>
      <c r="H913" s="321">
        <v>0</v>
      </c>
      <c r="I913" t="str">
        <f>Table3[[#This Row],[Company ]]&amp;Table3[[#This Row],[Product]]</f>
        <v>Danish CrownCattle</v>
      </c>
      <c r="J913" t="str">
        <f>INDEX('Company+Product scope'!D:D,MATCH(Table3[[#This Row],[Company+Product key]],'Company+Product scope'!C:C,0))</f>
        <v>Yes</v>
      </c>
    </row>
    <row r="914" spans="1:10">
      <c r="A914" t="s">
        <v>51</v>
      </c>
      <c r="B914" t="s">
        <v>68</v>
      </c>
      <c r="C914" t="s">
        <v>53</v>
      </c>
      <c r="D914" t="s">
        <v>58</v>
      </c>
      <c r="E914">
        <v>20</v>
      </c>
      <c r="F914" t="s">
        <v>110</v>
      </c>
      <c r="G914" t="s">
        <v>96</v>
      </c>
      <c r="H914" s="321">
        <v>377105625</v>
      </c>
      <c r="I914" t="str">
        <f>Table3[[#This Row],[Company ]]&amp;Table3[[#This Row],[Product]]</f>
        <v>Teys Cattle</v>
      </c>
      <c r="J914" t="str">
        <f>INDEX('Company+Product scope'!D:D,MATCH(Table3[[#This Row],[Company+Product key]],'Company+Product scope'!C:C,0))</f>
        <v>Yes</v>
      </c>
    </row>
    <row r="915" spans="1:10">
      <c r="A915" t="s">
        <v>51</v>
      </c>
      <c r="B915" t="s">
        <v>69</v>
      </c>
      <c r="C915" t="s">
        <v>53</v>
      </c>
      <c r="D915" t="s">
        <v>64</v>
      </c>
      <c r="E915">
        <v>20</v>
      </c>
      <c r="F915" t="s">
        <v>110</v>
      </c>
      <c r="G915" t="s">
        <v>96</v>
      </c>
      <c r="H915" s="321">
        <v>0</v>
      </c>
      <c r="I915" t="str">
        <f>Table3[[#This Row],[Company ]]&amp;Table3[[#This Row],[Product]]</f>
        <v>WestfleischCattle</v>
      </c>
      <c r="J915" t="str">
        <f>INDEX('Company+Product scope'!D:D,MATCH(Table3[[#This Row],[Company+Product key]],'Company+Product scope'!C:C,0))</f>
        <v>Yes</v>
      </c>
    </row>
    <row r="916" spans="1:10">
      <c r="A916" t="s">
        <v>51</v>
      </c>
      <c r="B916" t="s">
        <v>70</v>
      </c>
      <c r="C916" t="s">
        <v>53</v>
      </c>
      <c r="D916" t="s">
        <v>64</v>
      </c>
      <c r="E916">
        <v>20</v>
      </c>
      <c r="F916" t="s">
        <v>110</v>
      </c>
      <c r="G916" t="s">
        <v>96</v>
      </c>
      <c r="H916" s="321">
        <v>0</v>
      </c>
      <c r="I916" t="str">
        <f>Table3[[#This Row],[Company ]]&amp;Table3[[#This Row],[Product]]</f>
        <v>Tönnies GroupCattle</v>
      </c>
      <c r="J916" t="str">
        <f>INDEX('Company+Product scope'!D:D,MATCH(Table3[[#This Row],[Company+Product key]],'Company+Product scope'!C:C,0))</f>
        <v>Yes</v>
      </c>
    </row>
    <row r="917" spans="1:10">
      <c r="A917" t="s">
        <v>51</v>
      </c>
      <c r="B917" t="s">
        <v>52</v>
      </c>
      <c r="C917" t="s">
        <v>71</v>
      </c>
      <c r="D917" t="s">
        <v>57</v>
      </c>
      <c r="E917">
        <v>20</v>
      </c>
      <c r="F917" t="s">
        <v>110</v>
      </c>
      <c r="G917" t="s">
        <v>96</v>
      </c>
      <c r="H917" s="321">
        <v>0</v>
      </c>
      <c r="I917" t="str">
        <f>Table3[[#This Row],[Company ]]&amp;Table3[[#This Row],[Product]]</f>
        <v>JBSChicken</v>
      </c>
      <c r="J917" t="str">
        <f>INDEX('Company+Product scope'!D:D,MATCH(Table3[[#This Row],[Company+Product key]],'Company+Product scope'!C:C,0))</f>
        <v>Yes</v>
      </c>
    </row>
    <row r="918" spans="1:10">
      <c r="A918" t="s">
        <v>51</v>
      </c>
      <c r="B918" t="s">
        <v>52</v>
      </c>
      <c r="C918" t="s">
        <v>71</v>
      </c>
      <c r="D918" t="s">
        <v>54</v>
      </c>
      <c r="E918">
        <v>20</v>
      </c>
      <c r="F918" t="s">
        <v>110</v>
      </c>
      <c r="G918" t="s">
        <v>96</v>
      </c>
      <c r="H918" s="321">
        <v>0</v>
      </c>
      <c r="I918" t="str">
        <f>Table3[[#This Row],[Company ]]&amp;Table3[[#This Row],[Product]]</f>
        <v>JBSChicken</v>
      </c>
      <c r="J918" t="str">
        <f>INDEX('Company+Product scope'!D:D,MATCH(Table3[[#This Row],[Company+Product key]],'Company+Product scope'!C:C,0))</f>
        <v>Yes</v>
      </c>
    </row>
    <row r="919" spans="1:10">
      <c r="A919" t="s">
        <v>51</v>
      </c>
      <c r="B919" t="s">
        <v>52</v>
      </c>
      <c r="C919" t="s">
        <v>71</v>
      </c>
      <c r="D919" t="s">
        <v>64</v>
      </c>
      <c r="E919">
        <v>20</v>
      </c>
      <c r="F919" t="s">
        <v>110</v>
      </c>
      <c r="G919" t="s">
        <v>96</v>
      </c>
      <c r="H919" s="321">
        <v>0</v>
      </c>
      <c r="I919" t="str">
        <f>Table3[[#This Row],[Company ]]&amp;Table3[[#This Row],[Product]]</f>
        <v>JBSChicken</v>
      </c>
      <c r="J919" t="str">
        <f>INDEX('Company+Product scope'!D:D,MATCH(Table3[[#This Row],[Company+Product key]],'Company+Product scope'!C:C,0))</f>
        <v>Yes</v>
      </c>
    </row>
    <row r="920" spans="1:10">
      <c r="A920" t="s">
        <v>51</v>
      </c>
      <c r="B920" t="s">
        <v>61</v>
      </c>
      <c r="C920" t="s">
        <v>71</v>
      </c>
      <c r="D920" t="s">
        <v>57</v>
      </c>
      <c r="E920">
        <v>20</v>
      </c>
      <c r="F920" t="s">
        <v>110</v>
      </c>
      <c r="G920" t="s">
        <v>96</v>
      </c>
      <c r="H920" s="321">
        <v>0</v>
      </c>
      <c r="I920" t="str">
        <f>Table3[[#This Row],[Company ]]&amp;Table3[[#This Row],[Product]]</f>
        <v>TysonChicken</v>
      </c>
      <c r="J920" t="str">
        <f>INDEX('Company+Product scope'!D:D,MATCH(Table3[[#This Row],[Company+Product key]],'Company+Product scope'!C:C,0))</f>
        <v>Yes</v>
      </c>
    </row>
    <row r="921" spans="1:10">
      <c r="A921" t="s">
        <v>51</v>
      </c>
      <c r="B921" t="s">
        <v>61</v>
      </c>
      <c r="C921" t="s">
        <v>71</v>
      </c>
      <c r="D921" t="s">
        <v>72</v>
      </c>
      <c r="E921">
        <v>20</v>
      </c>
      <c r="F921" t="s">
        <v>110</v>
      </c>
      <c r="G921" t="s">
        <v>96</v>
      </c>
      <c r="H921" s="321">
        <v>0</v>
      </c>
      <c r="I921" t="str">
        <f>Table3[[#This Row],[Company ]]&amp;Table3[[#This Row],[Product]]</f>
        <v>TysonChicken</v>
      </c>
      <c r="J921" t="str">
        <f>INDEX('Company+Product scope'!D:D,MATCH(Table3[[#This Row],[Company+Product key]],'Company+Product scope'!C:C,0))</f>
        <v>Yes</v>
      </c>
    </row>
    <row r="922" spans="1:10">
      <c r="A922" t="s">
        <v>51</v>
      </c>
      <c r="B922" t="s">
        <v>73</v>
      </c>
      <c r="C922" t="s">
        <v>71</v>
      </c>
      <c r="D922" t="s">
        <v>54</v>
      </c>
      <c r="E922">
        <v>20</v>
      </c>
      <c r="F922" t="s">
        <v>110</v>
      </c>
      <c r="G922" t="s">
        <v>96</v>
      </c>
      <c r="H922" s="321">
        <v>0</v>
      </c>
      <c r="I922" t="str">
        <f>Table3[[#This Row],[Company ]]&amp;Table3[[#This Row],[Product]]</f>
        <v>BRFChicken</v>
      </c>
      <c r="J922" t="str">
        <f>INDEX('Company+Product scope'!D:D,MATCH(Table3[[#This Row],[Company+Product key]],'Company+Product scope'!C:C,0))</f>
        <v>Yes</v>
      </c>
    </row>
    <row r="923" spans="1:10">
      <c r="A923" t="s">
        <v>51</v>
      </c>
      <c r="B923" t="s">
        <v>74</v>
      </c>
      <c r="C923" t="s">
        <v>71</v>
      </c>
      <c r="D923" t="s">
        <v>72</v>
      </c>
      <c r="E923">
        <v>20</v>
      </c>
      <c r="F923" t="s">
        <v>110</v>
      </c>
      <c r="G923" t="s">
        <v>96</v>
      </c>
      <c r="H923" s="321">
        <v>0</v>
      </c>
      <c r="I923" t="str">
        <f>Table3[[#This Row],[Company ]]&amp;Table3[[#This Row],[Product]]</f>
        <v>Wen's Food GroupChicken</v>
      </c>
      <c r="J923" t="str">
        <f>INDEX('Company+Product scope'!D:D,MATCH(Table3[[#This Row],[Company+Product key]],'Company+Product scope'!C:C,0))</f>
        <v>Yes</v>
      </c>
    </row>
    <row r="924" spans="1:10">
      <c r="A924" t="s">
        <v>51</v>
      </c>
      <c r="B924" t="s">
        <v>60</v>
      </c>
      <c r="C924" t="s">
        <v>71</v>
      </c>
      <c r="D924" t="s">
        <v>57</v>
      </c>
      <c r="E924">
        <v>20</v>
      </c>
      <c r="F924" t="s">
        <v>110</v>
      </c>
      <c r="G924" t="s">
        <v>96</v>
      </c>
      <c r="H924" s="321">
        <v>0</v>
      </c>
      <c r="I924" t="str">
        <f>Table3[[#This Row],[Company ]]&amp;Table3[[#This Row],[Product]]</f>
        <v>CargillChicken</v>
      </c>
      <c r="J924" t="str">
        <f>INDEX('Company+Product scope'!D:D,MATCH(Table3[[#This Row],[Company+Product key]],'Company+Product scope'!C:C,0))</f>
        <v>Yes</v>
      </c>
    </row>
    <row r="925" spans="1:10">
      <c r="A925" t="s">
        <v>51</v>
      </c>
      <c r="B925" t="s">
        <v>60</v>
      </c>
      <c r="C925" t="s">
        <v>71</v>
      </c>
      <c r="D925" t="s">
        <v>54</v>
      </c>
      <c r="E925">
        <v>20</v>
      </c>
      <c r="F925" t="s">
        <v>110</v>
      </c>
      <c r="G925" t="s">
        <v>96</v>
      </c>
      <c r="H925" s="321">
        <v>0</v>
      </c>
      <c r="I925" t="str">
        <f>Table3[[#This Row],[Company ]]&amp;Table3[[#This Row],[Product]]</f>
        <v>CargillChicken</v>
      </c>
      <c r="J925" t="str">
        <f>INDEX('Company+Product scope'!D:D,MATCH(Table3[[#This Row],[Company+Product key]],'Company+Product scope'!C:C,0))</f>
        <v>Yes</v>
      </c>
    </row>
    <row r="926" spans="1:10">
      <c r="A926" t="s">
        <v>51</v>
      </c>
      <c r="B926" t="s">
        <v>60</v>
      </c>
      <c r="C926" t="s">
        <v>71</v>
      </c>
      <c r="D926" t="s">
        <v>72</v>
      </c>
      <c r="E926">
        <v>20</v>
      </c>
      <c r="F926" t="s">
        <v>110</v>
      </c>
      <c r="G926" t="s">
        <v>96</v>
      </c>
      <c r="H926" s="321">
        <v>0</v>
      </c>
      <c r="I926" t="str">
        <f>Table3[[#This Row],[Company ]]&amp;Table3[[#This Row],[Product]]</f>
        <v>CargillChicken</v>
      </c>
      <c r="J926" t="str">
        <f>INDEX('Company+Product scope'!D:D,MATCH(Table3[[#This Row],[Company+Product key]],'Company+Product scope'!C:C,0))</f>
        <v>Yes</v>
      </c>
    </row>
    <row r="927" spans="1:10">
      <c r="A927" t="s">
        <v>51</v>
      </c>
      <c r="B927" t="s">
        <v>60</v>
      </c>
      <c r="C927" t="s">
        <v>71</v>
      </c>
      <c r="D927" t="s">
        <v>64</v>
      </c>
      <c r="E927">
        <v>20</v>
      </c>
      <c r="F927" t="s">
        <v>110</v>
      </c>
      <c r="G927" t="s">
        <v>96</v>
      </c>
      <c r="H927" s="321">
        <v>0</v>
      </c>
      <c r="I927" t="str">
        <f>Table3[[#This Row],[Company ]]&amp;Table3[[#This Row],[Product]]</f>
        <v>CargillChicken</v>
      </c>
      <c r="J927" t="str">
        <f>INDEX('Company+Product scope'!D:D,MATCH(Table3[[#This Row],[Company+Product key]],'Company+Product scope'!C:C,0))</f>
        <v>Yes</v>
      </c>
    </row>
    <row r="928" spans="1:10">
      <c r="A928" t="s">
        <v>51</v>
      </c>
      <c r="B928" t="s">
        <v>75</v>
      </c>
      <c r="C928" t="s">
        <v>71</v>
      </c>
      <c r="D928" t="s">
        <v>72</v>
      </c>
      <c r="E928">
        <v>20</v>
      </c>
      <c r="F928" t="s">
        <v>110</v>
      </c>
      <c r="G928" t="s">
        <v>96</v>
      </c>
      <c r="H928" s="321">
        <v>0</v>
      </c>
      <c r="I928" t="str">
        <f>Table3[[#This Row],[Company ]]&amp;Table3[[#This Row],[Product]]</f>
        <v>JapfaChicken</v>
      </c>
      <c r="J928" t="str">
        <f>INDEX('Company+Product scope'!D:D,MATCH(Table3[[#This Row],[Company+Product key]],'Company+Product scope'!C:C,0))</f>
        <v>Yes</v>
      </c>
    </row>
    <row r="929" spans="1:10">
      <c r="A929" t="s">
        <v>51</v>
      </c>
      <c r="B929" t="s">
        <v>76</v>
      </c>
      <c r="C929" t="s">
        <v>71</v>
      </c>
      <c r="D929" t="s">
        <v>72</v>
      </c>
      <c r="E929">
        <v>20</v>
      </c>
      <c r="F929" t="s">
        <v>110</v>
      </c>
      <c r="G929" t="s">
        <v>96</v>
      </c>
      <c r="H929" s="321">
        <v>0</v>
      </c>
      <c r="I929" t="str">
        <f>Table3[[#This Row],[Company ]]&amp;Table3[[#This Row],[Product]]</f>
        <v>Wellhope AgritechChicken</v>
      </c>
      <c r="J929" t="str">
        <f>INDEX('Company+Product scope'!D:D,MATCH(Table3[[#This Row],[Company+Product key]],'Company+Product scope'!C:C,0))</f>
        <v>Yes</v>
      </c>
    </row>
    <row r="930" spans="1:10">
      <c r="A930" t="s">
        <v>51</v>
      </c>
      <c r="B930" t="s">
        <v>77</v>
      </c>
      <c r="C930" t="s">
        <v>71</v>
      </c>
      <c r="D930" t="s">
        <v>72</v>
      </c>
      <c r="E930">
        <v>20</v>
      </c>
      <c r="F930" t="s">
        <v>110</v>
      </c>
      <c r="G930" t="s">
        <v>96</v>
      </c>
      <c r="H930" s="321">
        <v>0</v>
      </c>
      <c r="I930" t="str">
        <f>Table3[[#This Row],[Company ]]&amp;Table3[[#This Row],[Product]]</f>
        <v>Charoen PokphandChicken</v>
      </c>
      <c r="J930" t="str">
        <f>INDEX('Company+Product scope'!D:D,MATCH(Table3[[#This Row],[Company+Product key]],'Company+Product scope'!C:C,0))</f>
        <v>Yes</v>
      </c>
    </row>
    <row r="931" spans="1:10">
      <c r="A931" t="s">
        <v>51</v>
      </c>
      <c r="B931" t="s">
        <v>77</v>
      </c>
      <c r="C931" t="s">
        <v>71</v>
      </c>
      <c r="D931" t="s">
        <v>78</v>
      </c>
      <c r="E931">
        <v>20</v>
      </c>
      <c r="F931" t="s">
        <v>110</v>
      </c>
      <c r="G931" t="s">
        <v>96</v>
      </c>
      <c r="H931" s="321">
        <v>0</v>
      </c>
      <c r="I931" t="str">
        <f>Table3[[#This Row],[Company ]]&amp;Table3[[#This Row],[Product]]</f>
        <v>Charoen PokphandChicken</v>
      </c>
      <c r="J931" t="str">
        <f>INDEX('Company+Product scope'!D:D,MATCH(Table3[[#This Row],[Company+Product key]],'Company+Product scope'!C:C,0))</f>
        <v>Yes</v>
      </c>
    </row>
    <row r="932" spans="1:10">
      <c r="A932" t="s">
        <v>51</v>
      </c>
      <c r="B932" t="s">
        <v>79</v>
      </c>
      <c r="C932" t="s">
        <v>71</v>
      </c>
      <c r="D932" t="s">
        <v>72</v>
      </c>
      <c r="E932">
        <v>20</v>
      </c>
      <c r="F932" t="s">
        <v>110</v>
      </c>
      <c r="G932" t="s">
        <v>96</v>
      </c>
      <c r="H932" s="321">
        <v>0</v>
      </c>
      <c r="I932" t="str">
        <f>Table3[[#This Row],[Company ]]&amp;Table3[[#This Row],[Product]]</f>
        <v>Fuijan Sunner DevelopmentChicken</v>
      </c>
      <c r="J932" t="str">
        <f>INDEX('Company+Product scope'!D:D,MATCH(Table3[[#This Row],[Company+Product key]],'Company+Product scope'!C:C,0))</f>
        <v>Yes</v>
      </c>
    </row>
    <row r="933" spans="1:10">
      <c r="A933" t="s">
        <v>51</v>
      </c>
      <c r="B933" t="s">
        <v>80</v>
      </c>
      <c r="C933" t="s">
        <v>71</v>
      </c>
      <c r="D933" t="s">
        <v>57</v>
      </c>
      <c r="E933">
        <v>20</v>
      </c>
      <c r="F933" t="s">
        <v>110</v>
      </c>
      <c r="G933" t="s">
        <v>96</v>
      </c>
      <c r="H933" s="321">
        <v>0</v>
      </c>
      <c r="I933" t="str">
        <f>Table3[[#This Row],[Company ]]&amp;Table3[[#This Row],[Product]]</f>
        <v>Koch FoodsChicken</v>
      </c>
      <c r="J933" t="str">
        <f>INDEX('Company+Product scope'!D:D,MATCH(Table3[[#This Row],[Company+Product key]],'Company+Product scope'!C:C,0))</f>
        <v>Yes</v>
      </c>
    </row>
    <row r="934" spans="1:10">
      <c r="A934" t="s">
        <v>51</v>
      </c>
      <c r="B934" t="s">
        <v>81</v>
      </c>
      <c r="C934" t="s">
        <v>71</v>
      </c>
      <c r="D934" t="s">
        <v>82</v>
      </c>
      <c r="E934">
        <v>20</v>
      </c>
      <c r="F934" t="s">
        <v>110</v>
      </c>
      <c r="G934" t="s">
        <v>96</v>
      </c>
      <c r="H934" s="321">
        <v>0</v>
      </c>
      <c r="I934" t="str">
        <f>Table3[[#This Row],[Company ]]&amp;Table3[[#This Row],[Product]]</f>
        <v>Arab Company for Livestock Development (ACOLID)Chicken</v>
      </c>
      <c r="J934" t="str">
        <f>INDEX('Company+Product scope'!D:D,MATCH(Table3[[#This Row],[Company+Product key]],'Company+Product scope'!C:C,0))</f>
        <v>Yes</v>
      </c>
    </row>
    <row r="935" spans="1:10">
      <c r="A935" t="s">
        <v>51</v>
      </c>
      <c r="B935" t="s">
        <v>83</v>
      </c>
      <c r="C935" t="s">
        <v>71</v>
      </c>
      <c r="D935" t="s">
        <v>72</v>
      </c>
      <c r="E935">
        <v>20</v>
      </c>
      <c r="F935" t="s">
        <v>110</v>
      </c>
      <c r="G935" t="s">
        <v>96</v>
      </c>
      <c r="H935" s="321">
        <v>0</v>
      </c>
      <c r="I935" t="str">
        <f>Table3[[#This Row],[Company ]]&amp;Table3[[#This Row],[Product]]</f>
        <v>New Hope GroupChicken</v>
      </c>
      <c r="J935" t="str">
        <f>INDEX('Company+Product scope'!D:D,MATCH(Table3[[#This Row],[Company+Product key]],'Company+Product scope'!C:C,0))</f>
        <v>Yes</v>
      </c>
    </row>
    <row r="936" spans="1:10">
      <c r="A936" t="s">
        <v>51</v>
      </c>
      <c r="B936" t="s">
        <v>84</v>
      </c>
      <c r="C936" t="s">
        <v>71</v>
      </c>
      <c r="D936" t="s">
        <v>54</v>
      </c>
      <c r="E936">
        <v>20</v>
      </c>
      <c r="F936" t="s">
        <v>110</v>
      </c>
      <c r="G936" t="s">
        <v>96</v>
      </c>
      <c r="H936" s="321">
        <v>0</v>
      </c>
      <c r="I936" t="str">
        <f>Table3[[#This Row],[Company ]]&amp;Table3[[#This Row],[Product]]</f>
        <v>Industrias BachocoChicken</v>
      </c>
      <c r="J936" t="str">
        <f>INDEX('Company+Product scope'!D:D,MATCH(Table3[[#This Row],[Company+Product key]],'Company+Product scope'!C:C,0))</f>
        <v>Yes</v>
      </c>
    </row>
    <row r="937" spans="1:10">
      <c r="A937" t="s">
        <v>51</v>
      </c>
      <c r="B937" t="s">
        <v>84</v>
      </c>
      <c r="C937" t="s">
        <v>71</v>
      </c>
      <c r="D937" t="s">
        <v>57</v>
      </c>
      <c r="E937">
        <v>20</v>
      </c>
      <c r="F937" t="s">
        <v>110</v>
      </c>
      <c r="G937" t="s">
        <v>96</v>
      </c>
      <c r="H937" s="321">
        <v>0</v>
      </c>
      <c r="I937" t="str">
        <f>Table3[[#This Row],[Company ]]&amp;Table3[[#This Row],[Product]]</f>
        <v>Industrias BachocoChicken</v>
      </c>
      <c r="J937" t="str">
        <f>INDEX('Company+Product scope'!D:D,MATCH(Table3[[#This Row],[Company+Product key]],'Company+Product scope'!C:C,0))</f>
        <v>Yes</v>
      </c>
    </row>
    <row r="938" spans="1:10">
      <c r="A938" t="s">
        <v>51</v>
      </c>
      <c r="B938" t="s">
        <v>85</v>
      </c>
      <c r="C938" t="s">
        <v>71</v>
      </c>
      <c r="D938" t="s">
        <v>57</v>
      </c>
      <c r="E938">
        <v>20</v>
      </c>
      <c r="F938" t="s">
        <v>110</v>
      </c>
      <c r="G938" t="s">
        <v>96</v>
      </c>
      <c r="H938" s="321">
        <v>0</v>
      </c>
      <c r="I938" t="str">
        <f>Table3[[#This Row],[Company ]]&amp;Table3[[#This Row],[Product]]</f>
        <v>Perdue FarmsChicken</v>
      </c>
      <c r="J938" t="str">
        <f>INDEX('Company+Product scope'!D:D,MATCH(Table3[[#This Row],[Company+Product key]],'Company+Product scope'!C:C,0))</f>
        <v>Yes</v>
      </c>
    </row>
    <row r="939" spans="1:10">
      <c r="A939" t="s">
        <v>51</v>
      </c>
      <c r="B939" t="s">
        <v>86</v>
      </c>
      <c r="C939" t="s">
        <v>71</v>
      </c>
      <c r="D939" t="s">
        <v>57</v>
      </c>
      <c r="E939">
        <v>20</v>
      </c>
      <c r="F939" t="s">
        <v>110</v>
      </c>
      <c r="G939" t="s">
        <v>96</v>
      </c>
      <c r="H939" s="321">
        <v>0</v>
      </c>
      <c r="I939" t="str">
        <f>Table3[[#This Row],[Company ]]&amp;Table3[[#This Row],[Product]]</f>
        <v>Continental Grain CompanyChicken</v>
      </c>
      <c r="J939" t="str">
        <f>INDEX('Company+Product scope'!D:D,MATCH(Table3[[#This Row],[Company+Product key]],'Company+Product scope'!C:C,0))</f>
        <v>Yes</v>
      </c>
    </row>
    <row r="940" spans="1:10">
      <c r="A940" t="s">
        <v>51</v>
      </c>
      <c r="B940" t="s">
        <v>87</v>
      </c>
      <c r="C940" t="s">
        <v>71</v>
      </c>
      <c r="D940" t="s">
        <v>72</v>
      </c>
      <c r="E940">
        <v>20</v>
      </c>
      <c r="F940" t="s">
        <v>110</v>
      </c>
      <c r="G940" t="s">
        <v>96</v>
      </c>
      <c r="H940" s="321">
        <v>0</v>
      </c>
      <c r="I940" t="str">
        <f>Table3[[#This Row],[Company ]]&amp;Table3[[#This Row],[Product]]</f>
        <v>WH GroupChicken</v>
      </c>
      <c r="J940" t="str">
        <f>INDEX('Company+Product scope'!D:D,MATCH(Table3[[#This Row],[Company+Product key]],'Company+Product scope'!C:C,0))</f>
        <v>Yes</v>
      </c>
    </row>
    <row r="941" spans="1:10">
      <c r="A941" t="s">
        <v>51</v>
      </c>
      <c r="B941" t="s">
        <v>87</v>
      </c>
      <c r="C941" t="s">
        <v>71</v>
      </c>
      <c r="D941" t="s">
        <v>88</v>
      </c>
      <c r="E941">
        <v>20</v>
      </c>
      <c r="F941" t="s">
        <v>110</v>
      </c>
      <c r="G941" t="s">
        <v>96</v>
      </c>
      <c r="H941" s="321">
        <v>0</v>
      </c>
      <c r="I941" t="str">
        <f>Table3[[#This Row],[Company ]]&amp;Table3[[#This Row],[Product]]</f>
        <v>WH GroupChicken</v>
      </c>
      <c r="J941" t="str">
        <f>INDEX('Company+Product scope'!D:D,MATCH(Table3[[#This Row],[Company+Product key]],'Company+Product scope'!C:C,0))</f>
        <v>Yes</v>
      </c>
    </row>
    <row r="942" spans="1:10">
      <c r="A942" t="s">
        <v>51</v>
      </c>
      <c r="B942" t="s">
        <v>89</v>
      </c>
      <c r="C942" t="s">
        <v>71</v>
      </c>
      <c r="D942" t="s">
        <v>54</v>
      </c>
      <c r="E942">
        <v>20</v>
      </c>
      <c r="F942" t="s">
        <v>110</v>
      </c>
      <c r="G942" t="s">
        <v>96</v>
      </c>
      <c r="H942" s="321">
        <v>0</v>
      </c>
      <c r="I942" t="str">
        <f>Table3[[#This Row],[Company ]]&amp;Table3[[#This Row],[Product]]</f>
        <v>Aurora AlimentosChicken</v>
      </c>
      <c r="J942" t="str">
        <f>INDEX('Company+Product scope'!D:D,MATCH(Table3[[#This Row],[Company+Product key]],'Company+Product scope'!C:C,0))</f>
        <v>Yes</v>
      </c>
    </row>
    <row r="943" spans="1:10">
      <c r="A943" t="s">
        <v>51</v>
      </c>
      <c r="B943" t="s">
        <v>87</v>
      </c>
      <c r="C943" t="s">
        <v>90</v>
      </c>
      <c r="D943" t="s">
        <v>57</v>
      </c>
      <c r="E943">
        <v>20</v>
      </c>
      <c r="F943" t="s">
        <v>110</v>
      </c>
      <c r="G943" t="s">
        <v>96</v>
      </c>
      <c r="H943" s="321">
        <v>0</v>
      </c>
      <c r="I943" t="str">
        <f>Table3[[#This Row],[Company ]]&amp;Table3[[#This Row],[Product]]</f>
        <v>WH GroupPigs</v>
      </c>
      <c r="J943" t="str">
        <f>INDEX('Company+Product scope'!D:D,MATCH(Table3[[#This Row],[Company+Product key]],'Company+Product scope'!C:C,0))</f>
        <v>Yes</v>
      </c>
    </row>
    <row r="944" spans="1:10">
      <c r="A944" t="s">
        <v>51</v>
      </c>
      <c r="B944" t="s">
        <v>87</v>
      </c>
      <c r="C944" t="s">
        <v>90</v>
      </c>
      <c r="D944" t="s">
        <v>72</v>
      </c>
      <c r="E944">
        <v>20</v>
      </c>
      <c r="F944" t="s">
        <v>110</v>
      </c>
      <c r="G944" t="s">
        <v>96</v>
      </c>
      <c r="H944" s="321">
        <v>0</v>
      </c>
      <c r="I944" t="str">
        <f>Table3[[#This Row],[Company ]]&amp;Table3[[#This Row],[Product]]</f>
        <v>WH GroupPigs</v>
      </c>
      <c r="J944" t="str">
        <f>INDEX('Company+Product scope'!D:D,MATCH(Table3[[#This Row],[Company+Product key]],'Company+Product scope'!C:C,0))</f>
        <v>Yes</v>
      </c>
    </row>
    <row r="945" spans="1:10">
      <c r="A945" t="s">
        <v>51</v>
      </c>
      <c r="B945" t="s">
        <v>87</v>
      </c>
      <c r="C945" t="s">
        <v>90</v>
      </c>
      <c r="D945" t="s">
        <v>88</v>
      </c>
      <c r="E945">
        <v>20</v>
      </c>
      <c r="F945" t="s">
        <v>110</v>
      </c>
      <c r="G945" t="s">
        <v>96</v>
      </c>
      <c r="H945" s="321">
        <v>0</v>
      </c>
      <c r="I945" t="str">
        <f>Table3[[#This Row],[Company ]]&amp;Table3[[#This Row],[Product]]</f>
        <v>WH GroupPigs</v>
      </c>
      <c r="J945" t="str">
        <f>INDEX('Company+Product scope'!D:D,MATCH(Table3[[#This Row],[Company+Product key]],'Company+Product scope'!C:C,0))</f>
        <v>Yes</v>
      </c>
    </row>
    <row r="946" spans="1:10">
      <c r="A946" t="s">
        <v>51</v>
      </c>
      <c r="B946" t="s">
        <v>52</v>
      </c>
      <c r="C946" t="s">
        <v>90</v>
      </c>
      <c r="D946" t="s">
        <v>57</v>
      </c>
      <c r="E946">
        <v>20</v>
      </c>
      <c r="F946" t="s">
        <v>110</v>
      </c>
      <c r="G946" t="s">
        <v>96</v>
      </c>
      <c r="H946" s="321">
        <v>0</v>
      </c>
      <c r="I946" t="str">
        <f>Table3[[#This Row],[Company ]]&amp;Table3[[#This Row],[Product]]</f>
        <v>JBSPigs</v>
      </c>
      <c r="J946" t="str">
        <f>INDEX('Company+Product scope'!D:D,MATCH(Table3[[#This Row],[Company+Product key]],'Company+Product scope'!C:C,0))</f>
        <v>Yes</v>
      </c>
    </row>
    <row r="947" spans="1:10">
      <c r="A947" t="s">
        <v>51</v>
      </c>
      <c r="B947" t="s">
        <v>52</v>
      </c>
      <c r="C947" t="s">
        <v>90</v>
      </c>
      <c r="D947" t="s">
        <v>54</v>
      </c>
      <c r="E947">
        <v>20</v>
      </c>
      <c r="F947" t="s">
        <v>110</v>
      </c>
      <c r="G947" t="s">
        <v>96</v>
      </c>
      <c r="H947" s="321">
        <v>0</v>
      </c>
      <c r="I947" t="str">
        <f>Table3[[#This Row],[Company ]]&amp;Table3[[#This Row],[Product]]</f>
        <v>JBSPigs</v>
      </c>
      <c r="J947" t="str">
        <f>INDEX('Company+Product scope'!D:D,MATCH(Table3[[#This Row],[Company+Product key]],'Company+Product scope'!C:C,0))</f>
        <v>Yes</v>
      </c>
    </row>
    <row r="948" spans="1:10">
      <c r="A948" t="s">
        <v>51</v>
      </c>
      <c r="B948" t="s">
        <v>52</v>
      </c>
      <c r="C948" t="s">
        <v>90</v>
      </c>
      <c r="D948" t="s">
        <v>58</v>
      </c>
      <c r="E948">
        <v>20</v>
      </c>
      <c r="F948" t="s">
        <v>110</v>
      </c>
      <c r="G948" t="s">
        <v>96</v>
      </c>
      <c r="H948" s="321">
        <v>0</v>
      </c>
      <c r="I948" t="str">
        <f>Table3[[#This Row],[Company ]]&amp;Table3[[#This Row],[Product]]</f>
        <v>JBSPigs</v>
      </c>
      <c r="J948" t="str">
        <f>INDEX('Company+Product scope'!D:D,MATCH(Table3[[#This Row],[Company+Product key]],'Company+Product scope'!C:C,0))</f>
        <v>Yes</v>
      </c>
    </row>
    <row r="949" spans="1:10">
      <c r="A949" t="s">
        <v>51</v>
      </c>
      <c r="B949" t="s">
        <v>52</v>
      </c>
      <c r="C949" t="s">
        <v>90</v>
      </c>
      <c r="D949" t="s">
        <v>64</v>
      </c>
      <c r="E949">
        <v>20</v>
      </c>
      <c r="F949" t="s">
        <v>110</v>
      </c>
      <c r="G949" t="s">
        <v>96</v>
      </c>
      <c r="H949" s="321">
        <v>0</v>
      </c>
      <c r="I949" t="str">
        <f>Table3[[#This Row],[Company ]]&amp;Table3[[#This Row],[Product]]</f>
        <v>JBSPigs</v>
      </c>
      <c r="J949" t="str">
        <f>INDEX('Company+Product scope'!D:D,MATCH(Table3[[#This Row],[Company+Product key]],'Company+Product scope'!C:C,0))</f>
        <v>Yes</v>
      </c>
    </row>
    <row r="950" spans="1:10">
      <c r="A950" t="s">
        <v>51</v>
      </c>
      <c r="B950" t="s">
        <v>61</v>
      </c>
      <c r="C950" t="s">
        <v>90</v>
      </c>
      <c r="D950" t="s">
        <v>57</v>
      </c>
      <c r="E950">
        <v>20</v>
      </c>
      <c r="F950" t="s">
        <v>110</v>
      </c>
      <c r="G950" t="s">
        <v>96</v>
      </c>
      <c r="H950" s="321">
        <v>0</v>
      </c>
      <c r="I950" t="str">
        <f>Table3[[#This Row],[Company ]]&amp;Table3[[#This Row],[Product]]</f>
        <v>TysonPigs</v>
      </c>
      <c r="J950" t="str">
        <f>INDEX('Company+Product scope'!D:D,MATCH(Table3[[#This Row],[Company+Product key]],'Company+Product scope'!C:C,0))</f>
        <v>Yes</v>
      </c>
    </row>
    <row r="951" spans="1:10">
      <c r="A951" t="s">
        <v>51</v>
      </c>
      <c r="B951" t="s">
        <v>70</v>
      </c>
      <c r="C951" t="s">
        <v>90</v>
      </c>
      <c r="D951" t="s">
        <v>64</v>
      </c>
      <c r="E951">
        <v>20</v>
      </c>
      <c r="F951" t="s">
        <v>110</v>
      </c>
      <c r="G951" t="s">
        <v>96</v>
      </c>
      <c r="H951" s="321">
        <v>0</v>
      </c>
      <c r="I951" t="str">
        <f>Table3[[#This Row],[Company ]]&amp;Table3[[#This Row],[Product]]</f>
        <v>Tönnies GroupPigs</v>
      </c>
      <c r="J951" t="str">
        <f>INDEX('Company+Product scope'!D:D,MATCH(Table3[[#This Row],[Company+Product key]],'Company+Product scope'!C:C,0))</f>
        <v>Yes</v>
      </c>
    </row>
    <row r="952" spans="1:10">
      <c r="A952" t="s">
        <v>51</v>
      </c>
      <c r="B952" t="s">
        <v>67</v>
      </c>
      <c r="C952" t="s">
        <v>90</v>
      </c>
      <c r="D952" t="s">
        <v>64</v>
      </c>
      <c r="E952">
        <v>20</v>
      </c>
      <c r="F952" t="s">
        <v>110</v>
      </c>
      <c r="G952" t="s">
        <v>96</v>
      </c>
      <c r="H952" s="321">
        <v>0</v>
      </c>
      <c r="I952" t="str">
        <f>Table3[[#This Row],[Company ]]&amp;Table3[[#This Row],[Product]]</f>
        <v>Danish CrownPigs</v>
      </c>
      <c r="J952" t="str">
        <f>INDEX('Company+Product scope'!D:D,MATCH(Table3[[#This Row],[Company+Product key]],'Company+Product scope'!C:C,0))</f>
        <v>Yes</v>
      </c>
    </row>
    <row r="953" spans="1:10">
      <c r="A953" t="s">
        <v>51</v>
      </c>
      <c r="B953" t="s">
        <v>67</v>
      </c>
      <c r="C953" t="s">
        <v>90</v>
      </c>
      <c r="D953" t="s">
        <v>88</v>
      </c>
      <c r="E953">
        <v>20</v>
      </c>
      <c r="F953" t="s">
        <v>110</v>
      </c>
      <c r="G953" t="s">
        <v>96</v>
      </c>
      <c r="H953" s="321">
        <v>0</v>
      </c>
      <c r="I953" t="str">
        <f>Table3[[#This Row],[Company ]]&amp;Table3[[#This Row],[Product]]</f>
        <v>Danish CrownPigs</v>
      </c>
      <c r="J953" t="str">
        <f>INDEX('Company+Product scope'!D:D,MATCH(Table3[[#This Row],[Company+Product key]],'Company+Product scope'!C:C,0))</f>
        <v>Yes</v>
      </c>
    </row>
    <row r="954" spans="1:10">
      <c r="A954" t="s">
        <v>51</v>
      </c>
      <c r="B954" t="s">
        <v>66</v>
      </c>
      <c r="C954" t="s">
        <v>90</v>
      </c>
      <c r="D954" t="s">
        <v>64</v>
      </c>
      <c r="E954">
        <v>20</v>
      </c>
      <c r="F954" t="s">
        <v>110</v>
      </c>
      <c r="G954" t="s">
        <v>96</v>
      </c>
      <c r="H954" s="321">
        <v>0</v>
      </c>
      <c r="I954" t="str">
        <f>Table3[[#This Row],[Company ]]&amp;Table3[[#This Row],[Product]]</f>
        <v>Vion Food GroupPigs</v>
      </c>
      <c r="J954" t="str">
        <f>INDEX('Company+Product scope'!D:D,MATCH(Table3[[#This Row],[Company+Product key]],'Company+Product scope'!C:C,0))</f>
        <v>Yes</v>
      </c>
    </row>
    <row r="955" spans="1:10">
      <c r="A955" t="s">
        <v>51</v>
      </c>
      <c r="B955" t="s">
        <v>91</v>
      </c>
      <c r="C955" t="s">
        <v>90</v>
      </c>
      <c r="D955" t="s">
        <v>72</v>
      </c>
      <c r="E955">
        <v>20</v>
      </c>
      <c r="F955" t="s">
        <v>110</v>
      </c>
      <c r="G955" t="s">
        <v>96</v>
      </c>
      <c r="H955" s="321">
        <v>0</v>
      </c>
      <c r="I955" t="str">
        <f>Table3[[#This Row],[Company ]]&amp;Table3[[#This Row],[Product]]</f>
        <v>Muyuan FoodstuffPigs</v>
      </c>
      <c r="J955" t="str">
        <f>INDEX('Company+Product scope'!D:D,MATCH(Table3[[#This Row],[Company+Product key]],'Company+Product scope'!C:C,0))</f>
        <v>Yes</v>
      </c>
    </row>
    <row r="956" spans="1:10">
      <c r="A956" t="s">
        <v>51</v>
      </c>
      <c r="B956" t="s">
        <v>73</v>
      </c>
      <c r="C956" t="s">
        <v>90</v>
      </c>
      <c r="D956" t="s">
        <v>54</v>
      </c>
      <c r="E956">
        <v>20</v>
      </c>
      <c r="F956" t="s">
        <v>110</v>
      </c>
      <c r="G956" t="s">
        <v>96</v>
      </c>
      <c r="H956" s="321">
        <v>0</v>
      </c>
      <c r="I956" t="str">
        <f>Table3[[#This Row],[Company ]]&amp;Table3[[#This Row],[Product]]</f>
        <v>BRFPigs</v>
      </c>
      <c r="J956" t="str">
        <f>INDEX('Company+Product scope'!D:D,MATCH(Table3[[#This Row],[Company+Product key]],'Company+Product scope'!C:C,0))</f>
        <v>Yes</v>
      </c>
    </row>
    <row r="957" spans="1:10">
      <c r="A957" t="s">
        <v>51</v>
      </c>
      <c r="B957" t="s">
        <v>92</v>
      </c>
      <c r="C957" t="s">
        <v>90</v>
      </c>
      <c r="D957" t="s">
        <v>64</v>
      </c>
      <c r="E957">
        <v>20</v>
      </c>
      <c r="F957" t="s">
        <v>110</v>
      </c>
      <c r="G957" t="s">
        <v>96</v>
      </c>
      <c r="H957" s="321">
        <v>0</v>
      </c>
      <c r="I957" t="str">
        <f>Table3[[#This Row],[Company ]]&amp;Table3[[#This Row],[Product]]</f>
        <v>Grupo VallPigs</v>
      </c>
      <c r="J957" t="str">
        <f>INDEX('Company+Product scope'!D:D,MATCH(Table3[[#This Row],[Company+Product key]],'Company+Product scope'!C:C,0))</f>
        <v>Yes</v>
      </c>
    </row>
    <row r="958" spans="1:10">
      <c r="A958" t="s">
        <v>51</v>
      </c>
      <c r="B958" t="s">
        <v>93</v>
      </c>
      <c r="C958" t="s">
        <v>90</v>
      </c>
      <c r="D958" t="s">
        <v>72</v>
      </c>
      <c r="E958">
        <v>20</v>
      </c>
      <c r="F958" t="s">
        <v>110</v>
      </c>
      <c r="G958" t="s">
        <v>96</v>
      </c>
      <c r="H958" s="321">
        <v>0</v>
      </c>
      <c r="I958" t="str">
        <f>Table3[[#This Row],[Company ]]&amp;Table3[[#This Row],[Product]]</f>
        <v>Zhengbang GroupPigs</v>
      </c>
      <c r="J958" t="str">
        <f>INDEX('Company+Product scope'!D:D,MATCH(Table3[[#This Row],[Company+Product key]],'Company+Product scope'!C:C,0))</f>
        <v>Yes</v>
      </c>
    </row>
    <row r="959" spans="1:10">
      <c r="A959" t="s">
        <v>51</v>
      </c>
      <c r="B959" t="s">
        <v>63</v>
      </c>
      <c r="C959" t="s">
        <v>90</v>
      </c>
      <c r="D959" t="s">
        <v>64</v>
      </c>
      <c r="E959">
        <v>20</v>
      </c>
      <c r="F959" t="s">
        <v>110</v>
      </c>
      <c r="G959" t="s">
        <v>96</v>
      </c>
      <c r="H959" s="321">
        <v>0</v>
      </c>
      <c r="I959" t="str">
        <f>Table3[[#This Row],[Company ]]&amp;Table3[[#This Row],[Product]]</f>
        <v>BigardPigs</v>
      </c>
      <c r="J959" t="str">
        <f>INDEX('Company+Product scope'!D:D,MATCH(Table3[[#This Row],[Company+Product key]],'Company+Product scope'!C:C,0))</f>
        <v>Yes</v>
      </c>
    </row>
    <row r="960" spans="1:10">
      <c r="A960" t="s">
        <v>51</v>
      </c>
      <c r="B960" t="s">
        <v>89</v>
      </c>
      <c r="C960" t="s">
        <v>90</v>
      </c>
      <c r="D960" t="s">
        <v>54</v>
      </c>
      <c r="E960">
        <v>20</v>
      </c>
      <c r="F960" t="s">
        <v>110</v>
      </c>
      <c r="G960" t="s">
        <v>96</v>
      </c>
      <c r="H960" s="321">
        <v>0</v>
      </c>
      <c r="I960" t="str">
        <f>Table3[[#This Row],[Company ]]&amp;Table3[[#This Row],[Product]]</f>
        <v>Aurora AlimentosPigs</v>
      </c>
      <c r="J960" t="str">
        <f>INDEX('Company+Product scope'!D:D,MATCH(Table3[[#This Row],[Company+Product key]],'Company+Product scope'!C:C,0))</f>
        <v>Yes</v>
      </c>
    </row>
    <row r="961" spans="1:10">
      <c r="A961" t="s">
        <v>51</v>
      </c>
      <c r="B961" t="s">
        <v>77</v>
      </c>
      <c r="C961" t="s">
        <v>90</v>
      </c>
      <c r="D961" t="s">
        <v>57</v>
      </c>
      <c r="E961">
        <v>20</v>
      </c>
      <c r="F961" t="s">
        <v>110</v>
      </c>
      <c r="G961" t="s">
        <v>96</v>
      </c>
      <c r="H961" s="321">
        <v>0</v>
      </c>
      <c r="I961" t="str">
        <f>Table3[[#This Row],[Company ]]&amp;Table3[[#This Row],[Product]]</f>
        <v>Charoen PokphandPigs</v>
      </c>
      <c r="J961" t="str">
        <f>INDEX('Company+Product scope'!D:D,MATCH(Table3[[#This Row],[Company+Product key]],'Company+Product scope'!C:C,0))</f>
        <v>Yes</v>
      </c>
    </row>
    <row r="962" spans="1:10">
      <c r="A962" t="s">
        <v>51</v>
      </c>
      <c r="B962" t="s">
        <v>77</v>
      </c>
      <c r="C962" t="s">
        <v>90</v>
      </c>
      <c r="D962" t="s">
        <v>78</v>
      </c>
      <c r="E962">
        <v>20</v>
      </c>
      <c r="F962" t="s">
        <v>110</v>
      </c>
      <c r="G962" t="s">
        <v>96</v>
      </c>
      <c r="H962" s="321">
        <v>0</v>
      </c>
      <c r="I962" t="str">
        <f>Table3[[#This Row],[Company ]]&amp;Table3[[#This Row],[Product]]</f>
        <v>Charoen PokphandPigs</v>
      </c>
      <c r="J962" t="str">
        <f>INDEX('Company+Product scope'!D:D,MATCH(Table3[[#This Row],[Company+Product key]],'Company+Product scope'!C:C,0))</f>
        <v>Yes</v>
      </c>
    </row>
    <row r="963" spans="1:10">
      <c r="A963" t="s">
        <v>51</v>
      </c>
      <c r="B963" t="s">
        <v>77</v>
      </c>
      <c r="C963" t="s">
        <v>90</v>
      </c>
      <c r="D963" t="s">
        <v>72</v>
      </c>
      <c r="E963">
        <v>20</v>
      </c>
      <c r="F963" t="s">
        <v>110</v>
      </c>
      <c r="G963" t="s">
        <v>96</v>
      </c>
      <c r="H963" s="321">
        <v>0</v>
      </c>
      <c r="I963" t="str">
        <f>Table3[[#This Row],[Company ]]&amp;Table3[[#This Row],[Product]]</f>
        <v>Charoen PokphandPigs</v>
      </c>
      <c r="J963" t="str">
        <f>INDEX('Company+Product scope'!D:D,MATCH(Table3[[#This Row],[Company+Product key]],'Company+Product scope'!C:C,0))</f>
        <v>Yes</v>
      </c>
    </row>
    <row r="964" spans="1:10">
      <c r="A964" t="s">
        <v>51</v>
      </c>
      <c r="B964" t="s">
        <v>69</v>
      </c>
      <c r="C964" t="s">
        <v>90</v>
      </c>
      <c r="D964" t="s">
        <v>64</v>
      </c>
      <c r="E964">
        <v>20</v>
      </c>
      <c r="F964" t="s">
        <v>110</v>
      </c>
      <c r="G964" t="s">
        <v>96</v>
      </c>
      <c r="H964" s="321">
        <v>0</v>
      </c>
      <c r="I964" t="str">
        <f>Table3[[#This Row],[Company ]]&amp;Table3[[#This Row],[Product]]</f>
        <v>WestfleischPigs</v>
      </c>
      <c r="J964" t="str">
        <f>INDEX('Company+Product scope'!D:D,MATCH(Table3[[#This Row],[Company+Product key]],'Company+Product scope'!C:C,0))</f>
        <v>Yes</v>
      </c>
    </row>
    <row r="965" spans="1:10">
      <c r="A965" t="s">
        <v>51</v>
      </c>
      <c r="B965" t="s">
        <v>94</v>
      </c>
      <c r="C965" t="s">
        <v>90</v>
      </c>
      <c r="D965" t="s">
        <v>64</v>
      </c>
      <c r="E965">
        <v>20</v>
      </c>
      <c r="F965" t="s">
        <v>110</v>
      </c>
      <c r="G965" t="s">
        <v>96</v>
      </c>
      <c r="H965" s="321">
        <v>0</v>
      </c>
      <c r="I965" t="str">
        <f>Table3[[#This Row],[Company ]]&amp;Table3[[#This Row],[Product]]</f>
        <v>Grupo JorgePigs</v>
      </c>
      <c r="J965" t="str">
        <f>INDEX('Company+Product scope'!D:D,MATCH(Table3[[#This Row],[Company+Product key]],'Company+Product scope'!C:C,0))</f>
        <v>Yes</v>
      </c>
    </row>
    <row r="966" spans="1:10">
      <c r="A966" t="s">
        <v>51</v>
      </c>
      <c r="B966" t="s">
        <v>83</v>
      </c>
      <c r="C966" t="s">
        <v>90</v>
      </c>
      <c r="D966" t="s">
        <v>72</v>
      </c>
      <c r="E966">
        <v>20</v>
      </c>
      <c r="F966" t="s">
        <v>110</v>
      </c>
      <c r="G966" t="s">
        <v>96</v>
      </c>
      <c r="H966" s="321">
        <v>0</v>
      </c>
      <c r="I966" t="str">
        <f>Table3[[#This Row],[Company ]]&amp;Table3[[#This Row],[Product]]</f>
        <v>New Hope GroupPigs</v>
      </c>
      <c r="J966" t="str">
        <f>INDEX('Company+Product scope'!D:D,MATCH(Table3[[#This Row],[Company+Product key]],'Company+Product scope'!C:C,0))</f>
        <v>Yes</v>
      </c>
    </row>
    <row r="967" spans="1:10">
      <c r="A967" t="s">
        <v>51</v>
      </c>
      <c r="B967" t="s">
        <v>74</v>
      </c>
      <c r="C967" t="s">
        <v>90</v>
      </c>
      <c r="D967" t="s">
        <v>72</v>
      </c>
      <c r="E967">
        <v>20</v>
      </c>
      <c r="F967" t="s">
        <v>110</v>
      </c>
      <c r="G967" t="s">
        <v>96</v>
      </c>
      <c r="H967" s="321">
        <v>0</v>
      </c>
      <c r="I967" t="str">
        <f>Table3[[#This Row],[Company ]]&amp;Table3[[#This Row],[Product]]</f>
        <v>Wen's Food GroupPigs</v>
      </c>
      <c r="J967" t="str">
        <f>INDEX('Company+Product scope'!D:D,MATCH(Table3[[#This Row],[Company+Product key]],'Company+Product scope'!C:C,0))</f>
        <v>Yes</v>
      </c>
    </row>
    <row r="968" spans="1:10">
      <c r="A968" t="s">
        <v>51</v>
      </c>
      <c r="B968" t="s">
        <v>65</v>
      </c>
      <c r="C968" t="s">
        <v>90</v>
      </c>
      <c r="D968" t="s">
        <v>64</v>
      </c>
      <c r="E968">
        <v>20</v>
      </c>
      <c r="F968" t="s">
        <v>110</v>
      </c>
      <c r="G968" t="s">
        <v>96</v>
      </c>
      <c r="H968" s="321">
        <v>0</v>
      </c>
      <c r="I968" t="str">
        <f>Table3[[#This Row],[Company ]]&amp;Table3[[#This Row],[Product]]</f>
        <v>Gruppo CremoniniPigs</v>
      </c>
      <c r="J968" t="str">
        <f>INDEX('Company+Product scope'!D:D,MATCH(Table3[[#This Row],[Company+Product key]],'Company+Product scope'!C:C,0))</f>
        <v>Yes</v>
      </c>
    </row>
    <row r="969" spans="1:10">
      <c r="A969" t="s">
        <v>51</v>
      </c>
      <c r="B969" t="s">
        <v>52</v>
      </c>
      <c r="C969" t="s">
        <v>53</v>
      </c>
      <c r="D969" t="s">
        <v>54</v>
      </c>
      <c r="E969">
        <v>20</v>
      </c>
      <c r="F969" t="s">
        <v>111</v>
      </c>
      <c r="G969" t="s">
        <v>96</v>
      </c>
      <c r="H969" s="321">
        <v>0</v>
      </c>
      <c r="I969" t="str">
        <f>Table3[[#This Row],[Company ]]&amp;Table3[[#This Row],[Product]]</f>
        <v>JBSCattle</v>
      </c>
      <c r="J969" t="str">
        <f>INDEX('Company+Product scope'!D:D,MATCH(Table3[[#This Row],[Company+Product key]],'Company+Product scope'!C:C,0))</f>
        <v>Yes</v>
      </c>
    </row>
    <row r="970" spans="1:10">
      <c r="A970" t="s">
        <v>51</v>
      </c>
      <c r="B970" t="s">
        <v>52</v>
      </c>
      <c r="C970" t="s">
        <v>53</v>
      </c>
      <c r="D970" t="s">
        <v>57</v>
      </c>
      <c r="E970">
        <v>20</v>
      </c>
      <c r="F970" t="s">
        <v>111</v>
      </c>
      <c r="G970" t="s">
        <v>96</v>
      </c>
      <c r="H970" s="321">
        <v>0</v>
      </c>
      <c r="I970" t="str">
        <f>Table3[[#This Row],[Company ]]&amp;Table3[[#This Row],[Product]]</f>
        <v>JBSCattle</v>
      </c>
      <c r="J970" t="str">
        <f>INDEX('Company+Product scope'!D:D,MATCH(Table3[[#This Row],[Company+Product key]],'Company+Product scope'!C:C,0))</f>
        <v>Yes</v>
      </c>
    </row>
    <row r="971" spans="1:10">
      <c r="A971" t="s">
        <v>51</v>
      </c>
      <c r="B971" t="s">
        <v>52</v>
      </c>
      <c r="C971" t="s">
        <v>53</v>
      </c>
      <c r="D971" t="s">
        <v>58</v>
      </c>
      <c r="E971">
        <v>20</v>
      </c>
      <c r="F971" t="s">
        <v>111</v>
      </c>
      <c r="G971" t="s">
        <v>96</v>
      </c>
      <c r="H971" s="321">
        <v>0</v>
      </c>
      <c r="I971" t="str">
        <f>Table3[[#This Row],[Company ]]&amp;Table3[[#This Row],[Product]]</f>
        <v>JBSCattle</v>
      </c>
      <c r="J971" t="str">
        <f>INDEX('Company+Product scope'!D:D,MATCH(Table3[[#This Row],[Company+Product key]],'Company+Product scope'!C:C,0))</f>
        <v>Yes</v>
      </c>
    </row>
    <row r="972" spans="1:10">
      <c r="A972" t="s">
        <v>51</v>
      </c>
      <c r="B972" t="s">
        <v>59</v>
      </c>
      <c r="C972" t="s">
        <v>53</v>
      </c>
      <c r="D972" t="s">
        <v>54</v>
      </c>
      <c r="E972">
        <v>20</v>
      </c>
      <c r="F972" t="s">
        <v>111</v>
      </c>
      <c r="G972" t="s">
        <v>96</v>
      </c>
      <c r="H972" s="321">
        <v>0</v>
      </c>
      <c r="I972" t="str">
        <f>Table3[[#This Row],[Company ]]&amp;Table3[[#This Row],[Product]]</f>
        <v>MarfrigCattle</v>
      </c>
      <c r="J972" t="str">
        <f>INDEX('Company+Product scope'!D:D,MATCH(Table3[[#This Row],[Company+Product key]],'Company+Product scope'!C:C,0))</f>
        <v>Yes</v>
      </c>
    </row>
    <row r="973" spans="1:10">
      <c r="A973" t="s">
        <v>51</v>
      </c>
      <c r="B973" t="s">
        <v>59</v>
      </c>
      <c r="C973" t="s">
        <v>53</v>
      </c>
      <c r="D973" t="s">
        <v>57</v>
      </c>
      <c r="E973">
        <v>20</v>
      </c>
      <c r="F973" t="s">
        <v>111</v>
      </c>
      <c r="G973" t="s">
        <v>96</v>
      </c>
      <c r="H973" s="321">
        <v>0</v>
      </c>
      <c r="I973" t="str">
        <f>Table3[[#This Row],[Company ]]&amp;Table3[[#This Row],[Product]]</f>
        <v>MarfrigCattle</v>
      </c>
      <c r="J973" t="str">
        <f>INDEX('Company+Product scope'!D:D,MATCH(Table3[[#This Row],[Company+Product key]],'Company+Product scope'!C:C,0))</f>
        <v>Yes</v>
      </c>
    </row>
    <row r="974" spans="1:10">
      <c r="A974" t="s">
        <v>51</v>
      </c>
      <c r="B974" t="s">
        <v>60</v>
      </c>
      <c r="C974" t="s">
        <v>53</v>
      </c>
      <c r="D974" t="s">
        <v>57</v>
      </c>
      <c r="E974">
        <v>20</v>
      </c>
      <c r="F974" t="s">
        <v>111</v>
      </c>
      <c r="G974" t="s">
        <v>96</v>
      </c>
      <c r="H974" s="321">
        <v>0</v>
      </c>
      <c r="I974" t="str">
        <f>Table3[[#This Row],[Company ]]&amp;Table3[[#This Row],[Product]]</f>
        <v>CargillCattle</v>
      </c>
      <c r="J974" t="str">
        <f>INDEX('Company+Product scope'!D:D,MATCH(Table3[[#This Row],[Company+Product key]],'Company+Product scope'!C:C,0))</f>
        <v>Yes</v>
      </c>
    </row>
    <row r="975" spans="1:10">
      <c r="A975" t="s">
        <v>51</v>
      </c>
      <c r="B975" t="s">
        <v>60</v>
      </c>
      <c r="C975" t="s">
        <v>53</v>
      </c>
      <c r="D975" t="s">
        <v>58</v>
      </c>
      <c r="E975">
        <v>20</v>
      </c>
      <c r="F975" t="s">
        <v>111</v>
      </c>
      <c r="G975" t="s">
        <v>96</v>
      </c>
      <c r="H975" s="321">
        <v>0</v>
      </c>
      <c r="I975" t="str">
        <f>Table3[[#This Row],[Company ]]&amp;Table3[[#This Row],[Product]]</f>
        <v>CargillCattle</v>
      </c>
      <c r="J975" t="str">
        <f>INDEX('Company+Product scope'!D:D,MATCH(Table3[[#This Row],[Company+Product key]],'Company+Product scope'!C:C,0))</f>
        <v>Yes</v>
      </c>
    </row>
    <row r="976" spans="1:10">
      <c r="A976" t="s">
        <v>51</v>
      </c>
      <c r="B976" t="s">
        <v>61</v>
      </c>
      <c r="C976" t="s">
        <v>53</v>
      </c>
      <c r="D976" t="s">
        <v>57</v>
      </c>
      <c r="E976">
        <v>20</v>
      </c>
      <c r="F976" t="s">
        <v>111</v>
      </c>
      <c r="G976" t="s">
        <v>96</v>
      </c>
      <c r="H976" s="321">
        <v>0</v>
      </c>
      <c r="I976" t="str">
        <f>Table3[[#This Row],[Company ]]&amp;Table3[[#This Row],[Product]]</f>
        <v>TysonCattle</v>
      </c>
      <c r="J976" t="str">
        <f>INDEX('Company+Product scope'!D:D,MATCH(Table3[[#This Row],[Company+Product key]],'Company+Product scope'!C:C,0))</f>
        <v>Yes</v>
      </c>
    </row>
    <row r="977" spans="1:10">
      <c r="A977" t="s">
        <v>51</v>
      </c>
      <c r="B977" t="s">
        <v>61</v>
      </c>
      <c r="C977" t="s">
        <v>53</v>
      </c>
      <c r="D977" t="s">
        <v>58</v>
      </c>
      <c r="E977">
        <v>20</v>
      </c>
      <c r="F977" t="s">
        <v>111</v>
      </c>
      <c r="G977" t="s">
        <v>96</v>
      </c>
      <c r="H977" s="321">
        <v>0</v>
      </c>
      <c r="I977" t="str">
        <f>Table3[[#This Row],[Company ]]&amp;Table3[[#This Row],[Product]]</f>
        <v>TysonCattle</v>
      </c>
      <c r="J977" t="str">
        <f>INDEX('Company+Product scope'!D:D,MATCH(Table3[[#This Row],[Company+Product key]],'Company+Product scope'!C:C,0))</f>
        <v>Yes</v>
      </c>
    </row>
    <row r="978" spans="1:10">
      <c r="A978" t="s">
        <v>51</v>
      </c>
      <c r="B978" t="s">
        <v>62</v>
      </c>
      <c r="C978" t="s">
        <v>53</v>
      </c>
      <c r="D978" t="s">
        <v>54</v>
      </c>
      <c r="E978">
        <v>20</v>
      </c>
      <c r="F978" t="s">
        <v>111</v>
      </c>
      <c r="G978" t="s">
        <v>96</v>
      </c>
      <c r="H978" s="321">
        <v>0</v>
      </c>
      <c r="I978" t="str">
        <f>Table3[[#This Row],[Company ]]&amp;Table3[[#This Row],[Product]]</f>
        <v>MinervaCattle</v>
      </c>
      <c r="J978" t="str">
        <f>INDEX('Company+Product scope'!D:D,MATCH(Table3[[#This Row],[Company+Product key]],'Company+Product scope'!C:C,0))</f>
        <v>Yes</v>
      </c>
    </row>
    <row r="979" spans="1:10">
      <c r="A979" t="s">
        <v>51</v>
      </c>
      <c r="B979" t="s">
        <v>63</v>
      </c>
      <c r="C979" t="s">
        <v>53</v>
      </c>
      <c r="D979" t="s">
        <v>64</v>
      </c>
      <c r="E979">
        <v>20</v>
      </c>
      <c r="F979" t="s">
        <v>111</v>
      </c>
      <c r="G979" t="s">
        <v>96</v>
      </c>
      <c r="H979" s="321">
        <v>0</v>
      </c>
      <c r="I979" t="str">
        <f>Table3[[#This Row],[Company ]]&amp;Table3[[#This Row],[Product]]</f>
        <v>BigardCattle</v>
      </c>
      <c r="J979" t="str">
        <f>INDEX('Company+Product scope'!D:D,MATCH(Table3[[#This Row],[Company+Product key]],'Company+Product scope'!C:C,0))</f>
        <v>Yes</v>
      </c>
    </row>
    <row r="980" spans="1:10">
      <c r="A980" t="s">
        <v>51</v>
      </c>
      <c r="B980" t="s">
        <v>65</v>
      </c>
      <c r="C980" t="s">
        <v>53</v>
      </c>
      <c r="D980" t="s">
        <v>64</v>
      </c>
      <c r="E980">
        <v>20</v>
      </c>
      <c r="F980" t="s">
        <v>111</v>
      </c>
      <c r="G980" t="s">
        <v>96</v>
      </c>
      <c r="H980" s="321">
        <v>0</v>
      </c>
      <c r="I980" t="str">
        <f>Table3[[#This Row],[Company ]]&amp;Table3[[#This Row],[Product]]</f>
        <v>Gruppo CremoniniCattle</v>
      </c>
      <c r="J980" t="str">
        <f>INDEX('Company+Product scope'!D:D,MATCH(Table3[[#This Row],[Company+Product key]],'Company+Product scope'!C:C,0))</f>
        <v>Yes</v>
      </c>
    </row>
    <row r="981" spans="1:10">
      <c r="A981" t="s">
        <v>51</v>
      </c>
      <c r="B981" t="s">
        <v>66</v>
      </c>
      <c r="C981" t="s">
        <v>53</v>
      </c>
      <c r="D981" t="s">
        <v>64</v>
      </c>
      <c r="E981">
        <v>20</v>
      </c>
      <c r="F981" t="s">
        <v>111</v>
      </c>
      <c r="G981" t="s">
        <v>96</v>
      </c>
      <c r="H981" s="321">
        <v>0</v>
      </c>
      <c r="I981" t="str">
        <f>Table3[[#This Row],[Company ]]&amp;Table3[[#This Row],[Product]]</f>
        <v>Vion Food GroupCattle</v>
      </c>
      <c r="J981" t="str">
        <f>INDEX('Company+Product scope'!D:D,MATCH(Table3[[#This Row],[Company+Product key]],'Company+Product scope'!C:C,0))</f>
        <v>Yes</v>
      </c>
    </row>
    <row r="982" spans="1:10">
      <c r="A982" t="s">
        <v>51</v>
      </c>
      <c r="B982" t="s">
        <v>67</v>
      </c>
      <c r="C982" t="s">
        <v>53</v>
      </c>
      <c r="D982" t="s">
        <v>64</v>
      </c>
      <c r="E982">
        <v>20</v>
      </c>
      <c r="F982" t="s">
        <v>111</v>
      </c>
      <c r="G982" t="s">
        <v>96</v>
      </c>
      <c r="H982" s="321">
        <v>0</v>
      </c>
      <c r="I982" t="str">
        <f>Table3[[#This Row],[Company ]]&amp;Table3[[#This Row],[Product]]</f>
        <v>Danish CrownCattle</v>
      </c>
      <c r="J982" t="str">
        <f>INDEX('Company+Product scope'!D:D,MATCH(Table3[[#This Row],[Company+Product key]],'Company+Product scope'!C:C,0))</f>
        <v>Yes</v>
      </c>
    </row>
    <row r="983" spans="1:10">
      <c r="A983" t="s">
        <v>51</v>
      </c>
      <c r="B983" t="s">
        <v>68</v>
      </c>
      <c r="C983" t="s">
        <v>53</v>
      </c>
      <c r="D983" t="s">
        <v>58</v>
      </c>
      <c r="E983">
        <v>20</v>
      </c>
      <c r="F983" t="s">
        <v>111</v>
      </c>
      <c r="G983" t="s">
        <v>96</v>
      </c>
      <c r="H983" s="321">
        <v>0</v>
      </c>
      <c r="I983" t="str">
        <f>Table3[[#This Row],[Company ]]&amp;Table3[[#This Row],[Product]]</f>
        <v>Teys Cattle</v>
      </c>
      <c r="J983" t="str">
        <f>INDEX('Company+Product scope'!D:D,MATCH(Table3[[#This Row],[Company+Product key]],'Company+Product scope'!C:C,0))</f>
        <v>Yes</v>
      </c>
    </row>
    <row r="984" spans="1:10">
      <c r="A984" t="s">
        <v>51</v>
      </c>
      <c r="B984" t="s">
        <v>69</v>
      </c>
      <c r="C984" t="s">
        <v>53</v>
      </c>
      <c r="D984" t="s">
        <v>64</v>
      </c>
      <c r="E984">
        <v>20</v>
      </c>
      <c r="F984" t="s">
        <v>111</v>
      </c>
      <c r="G984" t="s">
        <v>96</v>
      </c>
      <c r="H984" s="321">
        <v>0</v>
      </c>
      <c r="I984" t="str">
        <f>Table3[[#This Row],[Company ]]&amp;Table3[[#This Row],[Product]]</f>
        <v>WestfleischCattle</v>
      </c>
      <c r="J984" t="str">
        <f>INDEX('Company+Product scope'!D:D,MATCH(Table3[[#This Row],[Company+Product key]],'Company+Product scope'!C:C,0))</f>
        <v>Yes</v>
      </c>
    </row>
    <row r="985" spans="1:10">
      <c r="A985" t="s">
        <v>51</v>
      </c>
      <c r="B985" t="s">
        <v>70</v>
      </c>
      <c r="C985" t="s">
        <v>53</v>
      </c>
      <c r="D985" t="s">
        <v>64</v>
      </c>
      <c r="E985">
        <v>20</v>
      </c>
      <c r="F985" t="s">
        <v>111</v>
      </c>
      <c r="G985" t="s">
        <v>96</v>
      </c>
      <c r="H985" s="321">
        <v>0</v>
      </c>
      <c r="I985" t="str">
        <f>Table3[[#This Row],[Company ]]&amp;Table3[[#This Row],[Product]]</f>
        <v>Tönnies GroupCattle</v>
      </c>
      <c r="J985" t="str">
        <f>INDEX('Company+Product scope'!D:D,MATCH(Table3[[#This Row],[Company+Product key]],'Company+Product scope'!C:C,0))</f>
        <v>Yes</v>
      </c>
    </row>
    <row r="986" spans="1:10">
      <c r="A986" t="s">
        <v>51</v>
      </c>
      <c r="B986" t="s">
        <v>52</v>
      </c>
      <c r="C986" t="s">
        <v>71</v>
      </c>
      <c r="D986" t="s">
        <v>57</v>
      </c>
      <c r="E986">
        <v>20</v>
      </c>
      <c r="F986" t="s">
        <v>111</v>
      </c>
      <c r="G986" t="s">
        <v>96</v>
      </c>
      <c r="H986" s="321">
        <v>0</v>
      </c>
      <c r="I986" t="str">
        <f>Table3[[#This Row],[Company ]]&amp;Table3[[#This Row],[Product]]</f>
        <v>JBSChicken</v>
      </c>
      <c r="J986" t="str">
        <f>INDEX('Company+Product scope'!D:D,MATCH(Table3[[#This Row],[Company+Product key]],'Company+Product scope'!C:C,0))</f>
        <v>Yes</v>
      </c>
    </row>
    <row r="987" spans="1:10">
      <c r="A987" t="s">
        <v>51</v>
      </c>
      <c r="B987" t="s">
        <v>52</v>
      </c>
      <c r="C987" t="s">
        <v>71</v>
      </c>
      <c r="D987" t="s">
        <v>54</v>
      </c>
      <c r="E987">
        <v>20</v>
      </c>
      <c r="F987" t="s">
        <v>111</v>
      </c>
      <c r="G987" t="s">
        <v>96</v>
      </c>
      <c r="H987" s="321">
        <v>0</v>
      </c>
      <c r="I987" t="str">
        <f>Table3[[#This Row],[Company ]]&amp;Table3[[#This Row],[Product]]</f>
        <v>JBSChicken</v>
      </c>
      <c r="J987" t="str">
        <f>INDEX('Company+Product scope'!D:D,MATCH(Table3[[#This Row],[Company+Product key]],'Company+Product scope'!C:C,0))</f>
        <v>Yes</v>
      </c>
    </row>
    <row r="988" spans="1:10">
      <c r="A988" t="s">
        <v>51</v>
      </c>
      <c r="B988" t="s">
        <v>52</v>
      </c>
      <c r="C988" t="s">
        <v>71</v>
      </c>
      <c r="D988" t="s">
        <v>64</v>
      </c>
      <c r="E988">
        <v>20</v>
      </c>
      <c r="F988" t="s">
        <v>111</v>
      </c>
      <c r="G988" t="s">
        <v>96</v>
      </c>
      <c r="H988" s="321">
        <v>0</v>
      </c>
      <c r="I988" t="str">
        <f>Table3[[#This Row],[Company ]]&amp;Table3[[#This Row],[Product]]</f>
        <v>JBSChicken</v>
      </c>
      <c r="J988" t="str">
        <f>INDEX('Company+Product scope'!D:D,MATCH(Table3[[#This Row],[Company+Product key]],'Company+Product scope'!C:C,0))</f>
        <v>Yes</v>
      </c>
    </row>
    <row r="989" spans="1:10">
      <c r="A989" t="s">
        <v>51</v>
      </c>
      <c r="B989" t="s">
        <v>61</v>
      </c>
      <c r="C989" t="s">
        <v>71</v>
      </c>
      <c r="D989" t="s">
        <v>57</v>
      </c>
      <c r="E989">
        <v>20</v>
      </c>
      <c r="F989" t="s">
        <v>111</v>
      </c>
      <c r="G989" t="s">
        <v>96</v>
      </c>
      <c r="H989" s="321">
        <v>0</v>
      </c>
      <c r="I989" t="str">
        <f>Table3[[#This Row],[Company ]]&amp;Table3[[#This Row],[Product]]</f>
        <v>TysonChicken</v>
      </c>
      <c r="J989" t="str">
        <f>INDEX('Company+Product scope'!D:D,MATCH(Table3[[#This Row],[Company+Product key]],'Company+Product scope'!C:C,0))</f>
        <v>Yes</v>
      </c>
    </row>
    <row r="990" spans="1:10">
      <c r="A990" t="s">
        <v>51</v>
      </c>
      <c r="B990" t="s">
        <v>61</v>
      </c>
      <c r="C990" t="s">
        <v>71</v>
      </c>
      <c r="D990" t="s">
        <v>72</v>
      </c>
      <c r="E990">
        <v>20</v>
      </c>
      <c r="F990" t="s">
        <v>111</v>
      </c>
      <c r="G990" t="s">
        <v>96</v>
      </c>
      <c r="H990" s="321">
        <v>7340200.3161290335</v>
      </c>
      <c r="I990" t="str">
        <f>Table3[[#This Row],[Company ]]&amp;Table3[[#This Row],[Product]]</f>
        <v>TysonChicken</v>
      </c>
      <c r="J990" t="str">
        <f>INDEX('Company+Product scope'!D:D,MATCH(Table3[[#This Row],[Company+Product key]],'Company+Product scope'!C:C,0))</f>
        <v>Yes</v>
      </c>
    </row>
    <row r="991" spans="1:10">
      <c r="A991" t="s">
        <v>51</v>
      </c>
      <c r="B991" t="s">
        <v>73</v>
      </c>
      <c r="C991" t="s">
        <v>71</v>
      </c>
      <c r="D991" t="s">
        <v>54</v>
      </c>
      <c r="E991">
        <v>20</v>
      </c>
      <c r="F991" t="s">
        <v>111</v>
      </c>
      <c r="G991" t="s">
        <v>96</v>
      </c>
      <c r="H991" s="321">
        <v>0</v>
      </c>
      <c r="I991" t="str">
        <f>Table3[[#This Row],[Company ]]&amp;Table3[[#This Row],[Product]]</f>
        <v>BRFChicken</v>
      </c>
      <c r="J991" t="str">
        <f>INDEX('Company+Product scope'!D:D,MATCH(Table3[[#This Row],[Company+Product key]],'Company+Product scope'!C:C,0))</f>
        <v>Yes</v>
      </c>
    </row>
    <row r="992" spans="1:10">
      <c r="A992" t="s">
        <v>51</v>
      </c>
      <c r="B992" t="s">
        <v>74</v>
      </c>
      <c r="C992" t="s">
        <v>71</v>
      </c>
      <c r="D992" t="s">
        <v>72</v>
      </c>
      <c r="E992">
        <v>20</v>
      </c>
      <c r="F992" t="s">
        <v>111</v>
      </c>
      <c r="G992" t="s">
        <v>96</v>
      </c>
      <c r="H992" s="321">
        <v>41579729.100000009</v>
      </c>
      <c r="I992" t="str">
        <f>Table3[[#This Row],[Company ]]&amp;Table3[[#This Row],[Product]]</f>
        <v>Wen's Food GroupChicken</v>
      </c>
      <c r="J992" t="str">
        <f>INDEX('Company+Product scope'!D:D,MATCH(Table3[[#This Row],[Company+Product key]],'Company+Product scope'!C:C,0))</f>
        <v>Yes</v>
      </c>
    </row>
    <row r="993" spans="1:10">
      <c r="A993" t="s">
        <v>51</v>
      </c>
      <c r="B993" t="s">
        <v>60</v>
      </c>
      <c r="C993" t="s">
        <v>71</v>
      </c>
      <c r="D993" t="s">
        <v>57</v>
      </c>
      <c r="E993">
        <v>20</v>
      </c>
      <c r="F993" t="s">
        <v>111</v>
      </c>
      <c r="G993" t="s">
        <v>96</v>
      </c>
      <c r="H993" s="321">
        <v>0</v>
      </c>
      <c r="I993" t="str">
        <f>Table3[[#This Row],[Company ]]&amp;Table3[[#This Row],[Product]]</f>
        <v>CargillChicken</v>
      </c>
      <c r="J993" t="str">
        <f>INDEX('Company+Product scope'!D:D,MATCH(Table3[[#This Row],[Company+Product key]],'Company+Product scope'!C:C,0))</f>
        <v>Yes</v>
      </c>
    </row>
    <row r="994" spans="1:10">
      <c r="A994" t="s">
        <v>51</v>
      </c>
      <c r="B994" t="s">
        <v>60</v>
      </c>
      <c r="C994" t="s">
        <v>71</v>
      </c>
      <c r="D994" t="s">
        <v>54</v>
      </c>
      <c r="E994">
        <v>20</v>
      </c>
      <c r="F994" t="s">
        <v>111</v>
      </c>
      <c r="G994" t="s">
        <v>96</v>
      </c>
      <c r="H994" s="321">
        <v>0</v>
      </c>
      <c r="I994" t="str">
        <f>Table3[[#This Row],[Company ]]&amp;Table3[[#This Row],[Product]]</f>
        <v>CargillChicken</v>
      </c>
      <c r="J994" t="str">
        <f>INDEX('Company+Product scope'!D:D,MATCH(Table3[[#This Row],[Company+Product key]],'Company+Product scope'!C:C,0))</f>
        <v>Yes</v>
      </c>
    </row>
    <row r="995" spans="1:10">
      <c r="A995" t="s">
        <v>51</v>
      </c>
      <c r="B995" t="s">
        <v>60</v>
      </c>
      <c r="C995" t="s">
        <v>71</v>
      </c>
      <c r="D995" t="s">
        <v>72</v>
      </c>
      <c r="E995">
        <v>20</v>
      </c>
      <c r="F995" t="s">
        <v>111</v>
      </c>
      <c r="G995" t="s">
        <v>96</v>
      </c>
      <c r="H995" s="321">
        <v>6326586.0000000009</v>
      </c>
      <c r="I995" t="str">
        <f>Table3[[#This Row],[Company ]]&amp;Table3[[#This Row],[Product]]</f>
        <v>CargillChicken</v>
      </c>
      <c r="J995" t="str">
        <f>INDEX('Company+Product scope'!D:D,MATCH(Table3[[#This Row],[Company+Product key]],'Company+Product scope'!C:C,0))</f>
        <v>Yes</v>
      </c>
    </row>
    <row r="996" spans="1:10">
      <c r="A996" t="s">
        <v>51</v>
      </c>
      <c r="B996" t="s">
        <v>60</v>
      </c>
      <c r="C996" t="s">
        <v>71</v>
      </c>
      <c r="D996" t="s">
        <v>64</v>
      </c>
      <c r="E996">
        <v>20</v>
      </c>
      <c r="F996" t="s">
        <v>111</v>
      </c>
      <c r="G996" t="s">
        <v>96</v>
      </c>
      <c r="H996" s="321">
        <v>0</v>
      </c>
      <c r="I996" t="str">
        <f>Table3[[#This Row],[Company ]]&amp;Table3[[#This Row],[Product]]</f>
        <v>CargillChicken</v>
      </c>
      <c r="J996" t="str">
        <f>INDEX('Company+Product scope'!D:D,MATCH(Table3[[#This Row],[Company+Product key]],'Company+Product scope'!C:C,0))</f>
        <v>Yes</v>
      </c>
    </row>
    <row r="997" spans="1:10">
      <c r="A997" t="s">
        <v>51</v>
      </c>
      <c r="B997" t="s">
        <v>75</v>
      </c>
      <c r="C997" t="s">
        <v>71</v>
      </c>
      <c r="D997" t="s">
        <v>72</v>
      </c>
      <c r="E997">
        <v>20</v>
      </c>
      <c r="F997" t="s">
        <v>111</v>
      </c>
      <c r="G997" t="s">
        <v>96</v>
      </c>
      <c r="H997" s="321">
        <v>34479893.700000003</v>
      </c>
      <c r="I997" t="str">
        <f>Table3[[#This Row],[Company ]]&amp;Table3[[#This Row],[Product]]</f>
        <v>JapfaChicken</v>
      </c>
      <c r="J997" t="str">
        <f>INDEX('Company+Product scope'!D:D,MATCH(Table3[[#This Row],[Company+Product key]],'Company+Product scope'!C:C,0))</f>
        <v>Yes</v>
      </c>
    </row>
    <row r="998" spans="1:10">
      <c r="A998" t="s">
        <v>51</v>
      </c>
      <c r="B998" t="s">
        <v>76</v>
      </c>
      <c r="C998" t="s">
        <v>71</v>
      </c>
      <c r="D998" t="s">
        <v>72</v>
      </c>
      <c r="E998">
        <v>20</v>
      </c>
      <c r="F998" t="s">
        <v>111</v>
      </c>
      <c r="G998" t="s">
        <v>96</v>
      </c>
      <c r="H998" s="321">
        <v>28469637.000000004</v>
      </c>
      <c r="I998" t="str">
        <f>Table3[[#This Row],[Company ]]&amp;Table3[[#This Row],[Product]]</f>
        <v>Wellhope AgritechChicken</v>
      </c>
      <c r="J998" t="str">
        <f>INDEX('Company+Product scope'!D:D,MATCH(Table3[[#This Row],[Company+Product key]],'Company+Product scope'!C:C,0))</f>
        <v>Yes</v>
      </c>
    </row>
    <row r="999" spans="1:10">
      <c r="A999" t="s">
        <v>51</v>
      </c>
      <c r="B999" t="s">
        <v>77</v>
      </c>
      <c r="C999" t="s">
        <v>71</v>
      </c>
      <c r="D999" t="s">
        <v>72</v>
      </c>
      <c r="E999">
        <v>20</v>
      </c>
      <c r="F999" t="s">
        <v>111</v>
      </c>
      <c r="G999" t="s">
        <v>96</v>
      </c>
      <c r="H999" s="321">
        <v>24076174.500000004</v>
      </c>
      <c r="I999" t="str">
        <f>Table3[[#This Row],[Company ]]&amp;Table3[[#This Row],[Product]]</f>
        <v>Charoen PokphandChicken</v>
      </c>
      <c r="J999" t="str">
        <f>INDEX('Company+Product scope'!D:D,MATCH(Table3[[#This Row],[Company+Product key]],'Company+Product scope'!C:C,0))</f>
        <v>Yes</v>
      </c>
    </row>
    <row r="1000" spans="1:10">
      <c r="A1000" t="s">
        <v>51</v>
      </c>
      <c r="B1000" t="s">
        <v>77</v>
      </c>
      <c r="C1000" t="s">
        <v>71</v>
      </c>
      <c r="D1000" t="s">
        <v>78</v>
      </c>
      <c r="E1000">
        <v>20</v>
      </c>
      <c r="F1000" t="s">
        <v>111</v>
      </c>
      <c r="G1000" t="s">
        <v>96</v>
      </c>
      <c r="H1000" s="321">
        <v>0</v>
      </c>
      <c r="I1000" t="str">
        <f>Table3[[#This Row],[Company ]]&amp;Table3[[#This Row],[Product]]</f>
        <v>Charoen PokphandChicken</v>
      </c>
      <c r="J1000" t="str">
        <f>INDEX('Company+Product scope'!D:D,MATCH(Table3[[#This Row],[Company+Product key]],'Company+Product scope'!C:C,0))</f>
        <v>Yes</v>
      </c>
    </row>
    <row r="1001" spans="1:10">
      <c r="A1001" t="s">
        <v>51</v>
      </c>
      <c r="B1001" t="s">
        <v>79</v>
      </c>
      <c r="C1001" t="s">
        <v>71</v>
      </c>
      <c r="D1001" t="s">
        <v>72</v>
      </c>
      <c r="E1001">
        <v>20</v>
      </c>
      <c r="F1001" t="s">
        <v>111</v>
      </c>
      <c r="G1001" t="s">
        <v>96</v>
      </c>
      <c r="H1001" s="321">
        <v>23900436.000000004</v>
      </c>
      <c r="I1001" t="str">
        <f>Table3[[#This Row],[Company ]]&amp;Table3[[#This Row],[Product]]</f>
        <v>Fuijan Sunner DevelopmentChicken</v>
      </c>
      <c r="J1001" t="str">
        <f>INDEX('Company+Product scope'!D:D,MATCH(Table3[[#This Row],[Company+Product key]],'Company+Product scope'!C:C,0))</f>
        <v>Yes</v>
      </c>
    </row>
    <row r="1002" spans="1:10">
      <c r="A1002" t="s">
        <v>51</v>
      </c>
      <c r="B1002" t="s">
        <v>80</v>
      </c>
      <c r="C1002" t="s">
        <v>71</v>
      </c>
      <c r="D1002" t="s">
        <v>57</v>
      </c>
      <c r="E1002">
        <v>20</v>
      </c>
      <c r="F1002" t="s">
        <v>111</v>
      </c>
      <c r="G1002" t="s">
        <v>96</v>
      </c>
      <c r="H1002" s="321">
        <v>0</v>
      </c>
      <c r="I1002" t="str">
        <f>Table3[[#This Row],[Company ]]&amp;Table3[[#This Row],[Product]]</f>
        <v>Koch FoodsChicken</v>
      </c>
      <c r="J1002" t="str">
        <f>INDEX('Company+Product scope'!D:D,MATCH(Table3[[#This Row],[Company+Product key]],'Company+Product scope'!C:C,0))</f>
        <v>Yes</v>
      </c>
    </row>
    <row r="1003" spans="1:10">
      <c r="A1003" t="s">
        <v>51</v>
      </c>
      <c r="B1003" t="s">
        <v>81</v>
      </c>
      <c r="C1003" t="s">
        <v>71</v>
      </c>
      <c r="D1003" t="s">
        <v>82</v>
      </c>
      <c r="E1003">
        <v>20</v>
      </c>
      <c r="F1003" t="s">
        <v>111</v>
      </c>
      <c r="G1003" t="s">
        <v>96</v>
      </c>
      <c r="H1003" s="321">
        <v>0</v>
      </c>
      <c r="I1003" t="str">
        <f>Table3[[#This Row],[Company ]]&amp;Table3[[#This Row],[Product]]</f>
        <v>Arab Company for Livestock Development (ACOLID)Chicken</v>
      </c>
      <c r="J1003" t="str">
        <f>INDEX('Company+Product scope'!D:D,MATCH(Table3[[#This Row],[Company+Product key]],'Company+Product scope'!C:C,0))</f>
        <v>Yes</v>
      </c>
    </row>
    <row r="1004" spans="1:10">
      <c r="A1004" t="s">
        <v>51</v>
      </c>
      <c r="B1004" t="s">
        <v>83</v>
      </c>
      <c r="C1004" t="s">
        <v>71</v>
      </c>
      <c r="D1004" t="s">
        <v>72</v>
      </c>
      <c r="E1004">
        <v>20</v>
      </c>
      <c r="F1004" t="s">
        <v>111</v>
      </c>
      <c r="G1004" t="s">
        <v>96</v>
      </c>
      <c r="H1004" s="321">
        <v>23119454.106000002</v>
      </c>
      <c r="I1004" t="str">
        <f>Table3[[#This Row],[Company ]]&amp;Table3[[#This Row],[Product]]</f>
        <v>New Hope GroupChicken</v>
      </c>
      <c r="J1004" t="str">
        <f>INDEX('Company+Product scope'!D:D,MATCH(Table3[[#This Row],[Company+Product key]],'Company+Product scope'!C:C,0))</f>
        <v>Yes</v>
      </c>
    </row>
    <row r="1005" spans="1:10">
      <c r="A1005" t="s">
        <v>51</v>
      </c>
      <c r="B1005" t="s">
        <v>84</v>
      </c>
      <c r="C1005" t="s">
        <v>71</v>
      </c>
      <c r="D1005" t="s">
        <v>54</v>
      </c>
      <c r="E1005">
        <v>20</v>
      </c>
      <c r="F1005" t="s">
        <v>111</v>
      </c>
      <c r="G1005" t="s">
        <v>96</v>
      </c>
      <c r="H1005" s="321">
        <v>0</v>
      </c>
      <c r="I1005" t="str">
        <f>Table3[[#This Row],[Company ]]&amp;Table3[[#This Row],[Product]]</f>
        <v>Industrias BachocoChicken</v>
      </c>
      <c r="J1005" t="str">
        <f>INDEX('Company+Product scope'!D:D,MATCH(Table3[[#This Row],[Company+Product key]],'Company+Product scope'!C:C,0))</f>
        <v>Yes</v>
      </c>
    </row>
    <row r="1006" spans="1:10">
      <c r="A1006" t="s">
        <v>51</v>
      </c>
      <c r="B1006" t="s">
        <v>84</v>
      </c>
      <c r="C1006" t="s">
        <v>71</v>
      </c>
      <c r="D1006" t="s">
        <v>57</v>
      </c>
      <c r="E1006">
        <v>20</v>
      </c>
      <c r="F1006" t="s">
        <v>111</v>
      </c>
      <c r="G1006" t="s">
        <v>96</v>
      </c>
      <c r="H1006" s="321">
        <v>0</v>
      </c>
      <c r="I1006" t="str">
        <f>Table3[[#This Row],[Company ]]&amp;Table3[[#This Row],[Product]]</f>
        <v>Industrias BachocoChicken</v>
      </c>
      <c r="J1006" t="str">
        <f>INDEX('Company+Product scope'!D:D,MATCH(Table3[[#This Row],[Company+Product key]],'Company+Product scope'!C:C,0))</f>
        <v>Yes</v>
      </c>
    </row>
    <row r="1007" spans="1:10">
      <c r="A1007" t="s">
        <v>51</v>
      </c>
      <c r="B1007" t="s">
        <v>85</v>
      </c>
      <c r="C1007" t="s">
        <v>71</v>
      </c>
      <c r="D1007" t="s">
        <v>57</v>
      </c>
      <c r="E1007">
        <v>20</v>
      </c>
      <c r="F1007" t="s">
        <v>111</v>
      </c>
      <c r="G1007" t="s">
        <v>96</v>
      </c>
      <c r="H1007" s="321">
        <v>0</v>
      </c>
      <c r="I1007" t="str">
        <f>Table3[[#This Row],[Company ]]&amp;Table3[[#This Row],[Product]]</f>
        <v>Perdue FarmsChicken</v>
      </c>
      <c r="J1007" t="str">
        <f>INDEX('Company+Product scope'!D:D,MATCH(Table3[[#This Row],[Company+Product key]],'Company+Product scope'!C:C,0))</f>
        <v>Yes</v>
      </c>
    </row>
    <row r="1008" spans="1:10">
      <c r="A1008" t="s">
        <v>51</v>
      </c>
      <c r="B1008" t="s">
        <v>86</v>
      </c>
      <c r="C1008" t="s">
        <v>71</v>
      </c>
      <c r="D1008" t="s">
        <v>57</v>
      </c>
      <c r="E1008">
        <v>20</v>
      </c>
      <c r="F1008" t="s">
        <v>111</v>
      </c>
      <c r="G1008" t="s">
        <v>96</v>
      </c>
      <c r="H1008" s="321">
        <v>0</v>
      </c>
      <c r="I1008" t="str">
        <f>Table3[[#This Row],[Company ]]&amp;Table3[[#This Row],[Product]]</f>
        <v>Continental Grain CompanyChicken</v>
      </c>
      <c r="J1008" t="str">
        <f>INDEX('Company+Product scope'!D:D,MATCH(Table3[[#This Row],[Company+Product key]],'Company+Product scope'!C:C,0))</f>
        <v>Yes</v>
      </c>
    </row>
    <row r="1009" spans="1:10">
      <c r="A1009" t="s">
        <v>51</v>
      </c>
      <c r="B1009" t="s">
        <v>87</v>
      </c>
      <c r="C1009" t="s">
        <v>71</v>
      </c>
      <c r="D1009" t="s">
        <v>72</v>
      </c>
      <c r="E1009">
        <v>20</v>
      </c>
      <c r="F1009" t="s">
        <v>111</v>
      </c>
      <c r="G1009" t="s">
        <v>96</v>
      </c>
      <c r="H1009" s="321">
        <v>7357585.2000000011</v>
      </c>
      <c r="I1009" t="str">
        <f>Table3[[#This Row],[Company ]]&amp;Table3[[#This Row],[Product]]</f>
        <v>WH GroupChicken</v>
      </c>
      <c r="J1009" t="str">
        <f>INDEX('Company+Product scope'!D:D,MATCH(Table3[[#This Row],[Company+Product key]],'Company+Product scope'!C:C,0))</f>
        <v>Yes</v>
      </c>
    </row>
    <row r="1010" spans="1:10">
      <c r="A1010" t="s">
        <v>51</v>
      </c>
      <c r="B1010" t="s">
        <v>87</v>
      </c>
      <c r="C1010" t="s">
        <v>71</v>
      </c>
      <c r="D1010" t="s">
        <v>88</v>
      </c>
      <c r="E1010">
        <v>20</v>
      </c>
      <c r="F1010" t="s">
        <v>111</v>
      </c>
      <c r="G1010" t="s">
        <v>96</v>
      </c>
      <c r="H1010" s="321">
        <v>0</v>
      </c>
      <c r="I1010" t="str">
        <f>Table3[[#This Row],[Company ]]&amp;Table3[[#This Row],[Product]]</f>
        <v>WH GroupChicken</v>
      </c>
      <c r="J1010" t="str">
        <f>INDEX('Company+Product scope'!D:D,MATCH(Table3[[#This Row],[Company+Product key]],'Company+Product scope'!C:C,0))</f>
        <v>Yes</v>
      </c>
    </row>
    <row r="1011" spans="1:10">
      <c r="A1011" t="s">
        <v>51</v>
      </c>
      <c r="B1011" t="s">
        <v>89</v>
      </c>
      <c r="C1011" t="s">
        <v>71</v>
      </c>
      <c r="D1011" t="s">
        <v>54</v>
      </c>
      <c r="E1011">
        <v>20</v>
      </c>
      <c r="F1011" t="s">
        <v>111</v>
      </c>
      <c r="G1011" t="s">
        <v>96</v>
      </c>
      <c r="H1011" s="321">
        <v>0</v>
      </c>
      <c r="I1011" t="str">
        <f>Table3[[#This Row],[Company ]]&amp;Table3[[#This Row],[Product]]</f>
        <v>Aurora AlimentosChicken</v>
      </c>
      <c r="J1011" t="str">
        <f>INDEX('Company+Product scope'!D:D,MATCH(Table3[[#This Row],[Company+Product key]],'Company+Product scope'!C:C,0))</f>
        <v>Yes</v>
      </c>
    </row>
    <row r="1012" spans="1:10">
      <c r="A1012" t="s">
        <v>51</v>
      </c>
      <c r="B1012" t="s">
        <v>87</v>
      </c>
      <c r="C1012" t="s">
        <v>90</v>
      </c>
      <c r="D1012" t="s">
        <v>57</v>
      </c>
      <c r="E1012">
        <v>20</v>
      </c>
      <c r="F1012" t="s">
        <v>111</v>
      </c>
      <c r="G1012" t="s">
        <v>96</v>
      </c>
      <c r="H1012" s="321">
        <v>0</v>
      </c>
      <c r="I1012" t="str">
        <f>Table3[[#This Row],[Company ]]&amp;Table3[[#This Row],[Product]]</f>
        <v>WH GroupPigs</v>
      </c>
      <c r="J1012" t="str">
        <f>INDEX('Company+Product scope'!D:D,MATCH(Table3[[#This Row],[Company+Product key]],'Company+Product scope'!C:C,0))</f>
        <v>Yes</v>
      </c>
    </row>
    <row r="1013" spans="1:10">
      <c r="A1013" t="s">
        <v>51</v>
      </c>
      <c r="B1013" t="s">
        <v>87</v>
      </c>
      <c r="C1013" t="s">
        <v>90</v>
      </c>
      <c r="D1013" t="s">
        <v>72</v>
      </c>
      <c r="E1013">
        <v>20</v>
      </c>
      <c r="F1013" t="s">
        <v>111</v>
      </c>
      <c r="G1013" t="s">
        <v>96</v>
      </c>
      <c r="H1013" s="321">
        <v>692310714.04448938</v>
      </c>
      <c r="I1013" t="str">
        <f>Table3[[#This Row],[Company ]]&amp;Table3[[#This Row],[Product]]</f>
        <v>WH GroupPigs</v>
      </c>
      <c r="J1013" t="str">
        <f>INDEX('Company+Product scope'!D:D,MATCH(Table3[[#This Row],[Company+Product key]],'Company+Product scope'!C:C,0))</f>
        <v>Yes</v>
      </c>
    </row>
    <row r="1014" spans="1:10">
      <c r="A1014" t="s">
        <v>51</v>
      </c>
      <c r="B1014" t="s">
        <v>87</v>
      </c>
      <c r="C1014" t="s">
        <v>90</v>
      </c>
      <c r="D1014" t="s">
        <v>88</v>
      </c>
      <c r="E1014">
        <v>20</v>
      </c>
      <c r="F1014" t="s">
        <v>111</v>
      </c>
      <c r="G1014" t="s">
        <v>96</v>
      </c>
      <c r="H1014" s="321">
        <v>0</v>
      </c>
      <c r="I1014" t="str">
        <f>Table3[[#This Row],[Company ]]&amp;Table3[[#This Row],[Product]]</f>
        <v>WH GroupPigs</v>
      </c>
      <c r="J1014" t="str">
        <f>INDEX('Company+Product scope'!D:D,MATCH(Table3[[#This Row],[Company+Product key]],'Company+Product scope'!C:C,0))</f>
        <v>Yes</v>
      </c>
    </row>
    <row r="1015" spans="1:10">
      <c r="A1015" t="s">
        <v>51</v>
      </c>
      <c r="B1015" t="s">
        <v>52</v>
      </c>
      <c r="C1015" t="s">
        <v>90</v>
      </c>
      <c r="D1015" t="s">
        <v>57</v>
      </c>
      <c r="E1015">
        <v>20</v>
      </c>
      <c r="F1015" t="s">
        <v>111</v>
      </c>
      <c r="G1015" t="s">
        <v>96</v>
      </c>
      <c r="H1015" s="321">
        <v>0</v>
      </c>
      <c r="I1015" t="str">
        <f>Table3[[#This Row],[Company ]]&amp;Table3[[#This Row],[Product]]</f>
        <v>JBSPigs</v>
      </c>
      <c r="J1015" t="str">
        <f>INDEX('Company+Product scope'!D:D,MATCH(Table3[[#This Row],[Company+Product key]],'Company+Product scope'!C:C,0))</f>
        <v>Yes</v>
      </c>
    </row>
    <row r="1016" spans="1:10">
      <c r="A1016" t="s">
        <v>51</v>
      </c>
      <c r="B1016" t="s">
        <v>52</v>
      </c>
      <c r="C1016" t="s">
        <v>90</v>
      </c>
      <c r="D1016" t="s">
        <v>54</v>
      </c>
      <c r="E1016">
        <v>20</v>
      </c>
      <c r="F1016" t="s">
        <v>111</v>
      </c>
      <c r="G1016" t="s">
        <v>96</v>
      </c>
      <c r="H1016" s="321">
        <v>89756397.226666689</v>
      </c>
      <c r="I1016" t="str">
        <f>Table3[[#This Row],[Company ]]&amp;Table3[[#This Row],[Product]]</f>
        <v>JBSPigs</v>
      </c>
      <c r="J1016" t="str">
        <f>INDEX('Company+Product scope'!D:D,MATCH(Table3[[#This Row],[Company+Product key]],'Company+Product scope'!C:C,0))</f>
        <v>Yes</v>
      </c>
    </row>
    <row r="1017" spans="1:10">
      <c r="A1017" t="s">
        <v>51</v>
      </c>
      <c r="B1017" t="s">
        <v>52</v>
      </c>
      <c r="C1017" t="s">
        <v>90</v>
      </c>
      <c r="D1017" t="s">
        <v>58</v>
      </c>
      <c r="E1017">
        <v>20</v>
      </c>
      <c r="F1017" t="s">
        <v>111</v>
      </c>
      <c r="G1017" t="s">
        <v>96</v>
      </c>
      <c r="H1017" s="321">
        <v>0</v>
      </c>
      <c r="I1017" t="str">
        <f>Table3[[#This Row],[Company ]]&amp;Table3[[#This Row],[Product]]</f>
        <v>JBSPigs</v>
      </c>
      <c r="J1017" t="str">
        <f>INDEX('Company+Product scope'!D:D,MATCH(Table3[[#This Row],[Company+Product key]],'Company+Product scope'!C:C,0))</f>
        <v>Yes</v>
      </c>
    </row>
    <row r="1018" spans="1:10">
      <c r="A1018" t="s">
        <v>51</v>
      </c>
      <c r="B1018" t="s">
        <v>52</v>
      </c>
      <c r="C1018" t="s">
        <v>90</v>
      </c>
      <c r="D1018" t="s">
        <v>64</v>
      </c>
      <c r="E1018">
        <v>20</v>
      </c>
      <c r="F1018" t="s">
        <v>111</v>
      </c>
      <c r="G1018" t="s">
        <v>96</v>
      </c>
      <c r="H1018" s="321">
        <v>0</v>
      </c>
      <c r="I1018" t="str">
        <f>Table3[[#This Row],[Company ]]&amp;Table3[[#This Row],[Product]]</f>
        <v>JBSPigs</v>
      </c>
      <c r="J1018" t="str">
        <f>INDEX('Company+Product scope'!D:D,MATCH(Table3[[#This Row],[Company+Product key]],'Company+Product scope'!C:C,0))</f>
        <v>Yes</v>
      </c>
    </row>
    <row r="1019" spans="1:10">
      <c r="A1019" t="s">
        <v>51</v>
      </c>
      <c r="B1019" t="s">
        <v>61</v>
      </c>
      <c r="C1019" t="s">
        <v>90</v>
      </c>
      <c r="D1019" t="s">
        <v>57</v>
      </c>
      <c r="E1019">
        <v>20</v>
      </c>
      <c r="F1019" t="s">
        <v>111</v>
      </c>
      <c r="G1019" t="s">
        <v>96</v>
      </c>
      <c r="H1019" s="321">
        <v>0</v>
      </c>
      <c r="I1019" t="str">
        <f>Table3[[#This Row],[Company ]]&amp;Table3[[#This Row],[Product]]</f>
        <v>TysonPigs</v>
      </c>
      <c r="J1019" t="str">
        <f>INDEX('Company+Product scope'!D:D,MATCH(Table3[[#This Row],[Company+Product key]],'Company+Product scope'!C:C,0))</f>
        <v>Yes</v>
      </c>
    </row>
    <row r="1020" spans="1:10">
      <c r="A1020" t="s">
        <v>51</v>
      </c>
      <c r="B1020" t="s">
        <v>70</v>
      </c>
      <c r="C1020" t="s">
        <v>90</v>
      </c>
      <c r="D1020" t="s">
        <v>64</v>
      </c>
      <c r="E1020">
        <v>20</v>
      </c>
      <c r="F1020" t="s">
        <v>111</v>
      </c>
      <c r="G1020" t="s">
        <v>96</v>
      </c>
      <c r="H1020" s="321">
        <v>0</v>
      </c>
      <c r="I1020" t="str">
        <f>Table3[[#This Row],[Company ]]&amp;Table3[[#This Row],[Product]]</f>
        <v>Tönnies GroupPigs</v>
      </c>
      <c r="J1020" t="str">
        <f>INDEX('Company+Product scope'!D:D,MATCH(Table3[[#This Row],[Company+Product key]],'Company+Product scope'!C:C,0))</f>
        <v>Yes</v>
      </c>
    </row>
    <row r="1021" spans="1:10">
      <c r="A1021" t="s">
        <v>51</v>
      </c>
      <c r="B1021" t="s">
        <v>67</v>
      </c>
      <c r="C1021" t="s">
        <v>90</v>
      </c>
      <c r="D1021" t="s">
        <v>64</v>
      </c>
      <c r="E1021">
        <v>20</v>
      </c>
      <c r="F1021" t="s">
        <v>111</v>
      </c>
      <c r="G1021" t="s">
        <v>96</v>
      </c>
      <c r="H1021" s="321">
        <v>0</v>
      </c>
      <c r="I1021" t="str">
        <f>Table3[[#This Row],[Company ]]&amp;Table3[[#This Row],[Product]]</f>
        <v>Danish CrownPigs</v>
      </c>
      <c r="J1021" t="str">
        <f>INDEX('Company+Product scope'!D:D,MATCH(Table3[[#This Row],[Company+Product key]],'Company+Product scope'!C:C,0))</f>
        <v>Yes</v>
      </c>
    </row>
    <row r="1022" spans="1:10">
      <c r="A1022" t="s">
        <v>51</v>
      </c>
      <c r="B1022" t="s">
        <v>67</v>
      </c>
      <c r="C1022" t="s">
        <v>90</v>
      </c>
      <c r="D1022" t="s">
        <v>88</v>
      </c>
      <c r="E1022">
        <v>20</v>
      </c>
      <c r="F1022" t="s">
        <v>111</v>
      </c>
      <c r="G1022" t="s">
        <v>96</v>
      </c>
      <c r="H1022" s="321">
        <v>0</v>
      </c>
      <c r="I1022" t="str">
        <f>Table3[[#This Row],[Company ]]&amp;Table3[[#This Row],[Product]]</f>
        <v>Danish CrownPigs</v>
      </c>
      <c r="J1022" t="str">
        <f>INDEX('Company+Product scope'!D:D,MATCH(Table3[[#This Row],[Company+Product key]],'Company+Product scope'!C:C,0))</f>
        <v>Yes</v>
      </c>
    </row>
    <row r="1023" spans="1:10">
      <c r="A1023" t="s">
        <v>51</v>
      </c>
      <c r="B1023" t="s">
        <v>66</v>
      </c>
      <c r="C1023" t="s">
        <v>90</v>
      </c>
      <c r="D1023" t="s">
        <v>64</v>
      </c>
      <c r="E1023">
        <v>20</v>
      </c>
      <c r="F1023" t="s">
        <v>111</v>
      </c>
      <c r="G1023" t="s">
        <v>96</v>
      </c>
      <c r="H1023" s="321">
        <v>0</v>
      </c>
      <c r="I1023" t="str">
        <f>Table3[[#This Row],[Company ]]&amp;Table3[[#This Row],[Product]]</f>
        <v>Vion Food GroupPigs</v>
      </c>
      <c r="J1023" t="str">
        <f>INDEX('Company+Product scope'!D:D,MATCH(Table3[[#This Row],[Company+Product key]],'Company+Product scope'!C:C,0))</f>
        <v>Yes</v>
      </c>
    </row>
    <row r="1024" spans="1:10">
      <c r="A1024" t="s">
        <v>51</v>
      </c>
      <c r="B1024" t="s">
        <v>91</v>
      </c>
      <c r="C1024" t="s">
        <v>90</v>
      </c>
      <c r="D1024" t="s">
        <v>72</v>
      </c>
      <c r="E1024">
        <v>20</v>
      </c>
      <c r="F1024" t="s">
        <v>111</v>
      </c>
      <c r="G1024" t="s">
        <v>96</v>
      </c>
      <c r="H1024" s="321">
        <v>696621835</v>
      </c>
      <c r="I1024" t="str">
        <f>Table3[[#This Row],[Company ]]&amp;Table3[[#This Row],[Product]]</f>
        <v>Muyuan FoodstuffPigs</v>
      </c>
      <c r="J1024" t="str">
        <f>INDEX('Company+Product scope'!D:D,MATCH(Table3[[#This Row],[Company+Product key]],'Company+Product scope'!C:C,0))</f>
        <v>Yes</v>
      </c>
    </row>
    <row r="1025" spans="1:10">
      <c r="A1025" t="s">
        <v>51</v>
      </c>
      <c r="B1025" t="s">
        <v>73</v>
      </c>
      <c r="C1025" t="s">
        <v>90</v>
      </c>
      <c r="D1025" t="s">
        <v>54</v>
      </c>
      <c r="E1025">
        <v>20</v>
      </c>
      <c r="F1025" t="s">
        <v>111</v>
      </c>
      <c r="G1025" t="s">
        <v>96</v>
      </c>
      <c r="H1025" s="321">
        <v>98168126.50666669</v>
      </c>
      <c r="I1025" t="str">
        <f>Table3[[#This Row],[Company ]]&amp;Table3[[#This Row],[Product]]</f>
        <v>BRFPigs</v>
      </c>
      <c r="J1025" t="str">
        <f>INDEX('Company+Product scope'!D:D,MATCH(Table3[[#This Row],[Company+Product key]],'Company+Product scope'!C:C,0))</f>
        <v>Yes</v>
      </c>
    </row>
    <row r="1026" spans="1:10">
      <c r="A1026" t="s">
        <v>51</v>
      </c>
      <c r="B1026" t="s">
        <v>92</v>
      </c>
      <c r="C1026" t="s">
        <v>90</v>
      </c>
      <c r="D1026" t="s">
        <v>64</v>
      </c>
      <c r="E1026">
        <v>20</v>
      </c>
      <c r="F1026" t="s">
        <v>111</v>
      </c>
      <c r="G1026" t="s">
        <v>96</v>
      </c>
      <c r="H1026" s="321">
        <v>0</v>
      </c>
      <c r="I1026" t="str">
        <f>Table3[[#This Row],[Company ]]&amp;Table3[[#This Row],[Product]]</f>
        <v>Grupo VallPigs</v>
      </c>
      <c r="J1026" t="str">
        <f>INDEX('Company+Product scope'!D:D,MATCH(Table3[[#This Row],[Company+Product key]],'Company+Product scope'!C:C,0))</f>
        <v>Yes</v>
      </c>
    </row>
    <row r="1027" spans="1:10">
      <c r="A1027" t="s">
        <v>51</v>
      </c>
      <c r="B1027" t="s">
        <v>93</v>
      </c>
      <c r="C1027" t="s">
        <v>90</v>
      </c>
      <c r="D1027" t="s">
        <v>72</v>
      </c>
      <c r="E1027">
        <v>20</v>
      </c>
      <c r="F1027" t="s">
        <v>111</v>
      </c>
      <c r="G1027" t="s">
        <v>96</v>
      </c>
      <c r="H1027" s="321">
        <v>443925679.16666669</v>
      </c>
      <c r="I1027" t="str">
        <f>Table3[[#This Row],[Company ]]&amp;Table3[[#This Row],[Product]]</f>
        <v>Zhengbang GroupPigs</v>
      </c>
      <c r="J1027" t="str">
        <f>INDEX('Company+Product scope'!D:D,MATCH(Table3[[#This Row],[Company+Product key]],'Company+Product scope'!C:C,0))</f>
        <v>Yes</v>
      </c>
    </row>
    <row r="1028" spans="1:10">
      <c r="A1028" t="s">
        <v>51</v>
      </c>
      <c r="B1028" t="s">
        <v>63</v>
      </c>
      <c r="C1028" t="s">
        <v>90</v>
      </c>
      <c r="D1028" t="s">
        <v>64</v>
      </c>
      <c r="E1028">
        <v>20</v>
      </c>
      <c r="F1028" t="s">
        <v>111</v>
      </c>
      <c r="G1028" t="s">
        <v>96</v>
      </c>
      <c r="H1028" s="321">
        <v>0</v>
      </c>
      <c r="I1028" t="str">
        <f>Table3[[#This Row],[Company ]]&amp;Table3[[#This Row],[Product]]</f>
        <v>BigardPigs</v>
      </c>
      <c r="J1028" t="str">
        <f>INDEX('Company+Product scope'!D:D,MATCH(Table3[[#This Row],[Company+Product key]],'Company+Product scope'!C:C,0))</f>
        <v>Yes</v>
      </c>
    </row>
    <row r="1029" spans="1:10">
      <c r="A1029" t="s">
        <v>51</v>
      </c>
      <c r="B1029" t="s">
        <v>89</v>
      </c>
      <c r="C1029" t="s">
        <v>90</v>
      </c>
      <c r="D1029" t="s">
        <v>54</v>
      </c>
      <c r="E1029">
        <v>20</v>
      </c>
      <c r="F1029" t="s">
        <v>111</v>
      </c>
      <c r="G1029" t="s">
        <v>96</v>
      </c>
      <c r="H1029" s="321">
        <v>74342388.888888896</v>
      </c>
      <c r="I1029" t="str">
        <f>Table3[[#This Row],[Company ]]&amp;Table3[[#This Row],[Product]]</f>
        <v>Aurora AlimentosPigs</v>
      </c>
      <c r="J1029" t="str">
        <f>INDEX('Company+Product scope'!D:D,MATCH(Table3[[#This Row],[Company+Product key]],'Company+Product scope'!C:C,0))</f>
        <v>Yes</v>
      </c>
    </row>
    <row r="1030" spans="1:10">
      <c r="A1030" t="s">
        <v>51</v>
      </c>
      <c r="B1030" t="s">
        <v>77</v>
      </c>
      <c r="C1030" t="s">
        <v>90</v>
      </c>
      <c r="D1030" t="s">
        <v>57</v>
      </c>
      <c r="E1030">
        <v>20</v>
      </c>
      <c r="F1030" t="s">
        <v>111</v>
      </c>
      <c r="G1030" t="s">
        <v>96</v>
      </c>
      <c r="H1030" s="321">
        <v>0</v>
      </c>
      <c r="I1030" t="str">
        <f>Table3[[#This Row],[Company ]]&amp;Table3[[#This Row],[Product]]</f>
        <v>Charoen PokphandPigs</v>
      </c>
      <c r="J1030" t="str">
        <f>INDEX('Company+Product scope'!D:D,MATCH(Table3[[#This Row],[Company+Product key]],'Company+Product scope'!C:C,0))</f>
        <v>Yes</v>
      </c>
    </row>
    <row r="1031" spans="1:10">
      <c r="A1031" t="s">
        <v>51</v>
      </c>
      <c r="B1031" t="s">
        <v>77</v>
      </c>
      <c r="C1031" t="s">
        <v>90</v>
      </c>
      <c r="D1031" t="s">
        <v>78</v>
      </c>
      <c r="E1031">
        <v>20</v>
      </c>
      <c r="F1031" t="s">
        <v>111</v>
      </c>
      <c r="G1031" t="s">
        <v>96</v>
      </c>
      <c r="H1031" s="321">
        <v>0</v>
      </c>
      <c r="I1031" t="str">
        <f>Table3[[#This Row],[Company ]]&amp;Table3[[#This Row],[Product]]</f>
        <v>Charoen PokphandPigs</v>
      </c>
      <c r="J1031" t="str">
        <f>INDEX('Company+Product scope'!D:D,MATCH(Table3[[#This Row],[Company+Product key]],'Company+Product scope'!C:C,0))</f>
        <v>Yes</v>
      </c>
    </row>
    <row r="1032" spans="1:10">
      <c r="A1032" t="s">
        <v>51</v>
      </c>
      <c r="B1032" t="s">
        <v>77</v>
      </c>
      <c r="C1032" t="s">
        <v>90</v>
      </c>
      <c r="D1032" t="s">
        <v>72</v>
      </c>
      <c r="E1032">
        <v>20</v>
      </c>
      <c r="F1032" t="s">
        <v>111</v>
      </c>
      <c r="G1032" t="s">
        <v>96</v>
      </c>
      <c r="H1032" s="321">
        <v>59365209.166666672</v>
      </c>
      <c r="I1032" t="str">
        <f>Table3[[#This Row],[Company ]]&amp;Table3[[#This Row],[Product]]</f>
        <v>Charoen PokphandPigs</v>
      </c>
      <c r="J1032" t="str">
        <f>INDEX('Company+Product scope'!D:D,MATCH(Table3[[#This Row],[Company+Product key]],'Company+Product scope'!C:C,0))</f>
        <v>Yes</v>
      </c>
    </row>
    <row r="1033" spans="1:10">
      <c r="A1033" t="s">
        <v>51</v>
      </c>
      <c r="B1033" t="s">
        <v>69</v>
      </c>
      <c r="C1033" t="s">
        <v>90</v>
      </c>
      <c r="D1033" t="s">
        <v>64</v>
      </c>
      <c r="E1033">
        <v>20</v>
      </c>
      <c r="F1033" t="s">
        <v>111</v>
      </c>
      <c r="G1033" t="s">
        <v>96</v>
      </c>
      <c r="H1033" s="321">
        <v>0</v>
      </c>
      <c r="I1033" t="str">
        <f>Table3[[#This Row],[Company ]]&amp;Table3[[#This Row],[Product]]</f>
        <v>WestfleischPigs</v>
      </c>
      <c r="J1033" t="str">
        <f>INDEX('Company+Product scope'!D:D,MATCH(Table3[[#This Row],[Company+Product key]],'Company+Product scope'!C:C,0))</f>
        <v>Yes</v>
      </c>
    </row>
    <row r="1034" spans="1:10">
      <c r="A1034" t="s">
        <v>51</v>
      </c>
      <c r="B1034" t="s">
        <v>94</v>
      </c>
      <c r="C1034" t="s">
        <v>90</v>
      </c>
      <c r="D1034" t="s">
        <v>64</v>
      </c>
      <c r="E1034">
        <v>20</v>
      </c>
      <c r="F1034" t="s">
        <v>111</v>
      </c>
      <c r="G1034" t="s">
        <v>96</v>
      </c>
      <c r="H1034" s="321">
        <v>0</v>
      </c>
      <c r="I1034" t="str">
        <f>Table3[[#This Row],[Company ]]&amp;Table3[[#This Row],[Product]]</f>
        <v>Grupo JorgePigs</v>
      </c>
      <c r="J1034" t="str">
        <f>INDEX('Company+Product scope'!D:D,MATCH(Table3[[#This Row],[Company+Product key]],'Company+Product scope'!C:C,0))</f>
        <v>Yes</v>
      </c>
    </row>
    <row r="1035" spans="1:10">
      <c r="A1035" t="s">
        <v>51</v>
      </c>
      <c r="B1035" t="s">
        <v>83</v>
      </c>
      <c r="C1035" t="s">
        <v>90</v>
      </c>
      <c r="D1035" t="s">
        <v>72</v>
      </c>
      <c r="E1035">
        <v>20</v>
      </c>
      <c r="F1035" t="s">
        <v>111</v>
      </c>
      <c r="G1035" t="s">
        <v>96</v>
      </c>
      <c r="H1035" s="321">
        <v>208040910.00000003</v>
      </c>
      <c r="I1035" t="str">
        <f>Table3[[#This Row],[Company ]]&amp;Table3[[#This Row],[Product]]</f>
        <v>New Hope GroupPigs</v>
      </c>
      <c r="J1035" t="str">
        <f>INDEX('Company+Product scope'!D:D,MATCH(Table3[[#This Row],[Company+Product key]],'Company+Product scope'!C:C,0))</f>
        <v>Yes</v>
      </c>
    </row>
    <row r="1036" spans="1:10">
      <c r="A1036" t="s">
        <v>51</v>
      </c>
      <c r="B1036" t="s">
        <v>74</v>
      </c>
      <c r="C1036" t="s">
        <v>90</v>
      </c>
      <c r="D1036" t="s">
        <v>72</v>
      </c>
      <c r="E1036">
        <v>20</v>
      </c>
      <c r="F1036" t="s">
        <v>111</v>
      </c>
      <c r="G1036" t="s">
        <v>96</v>
      </c>
      <c r="H1036" s="321">
        <v>201736640</v>
      </c>
      <c r="I1036" t="str">
        <f>Table3[[#This Row],[Company ]]&amp;Table3[[#This Row],[Product]]</f>
        <v>Wen's Food GroupPigs</v>
      </c>
      <c r="J1036" t="str">
        <f>INDEX('Company+Product scope'!D:D,MATCH(Table3[[#This Row],[Company+Product key]],'Company+Product scope'!C:C,0))</f>
        <v>Yes</v>
      </c>
    </row>
    <row r="1037" spans="1:10">
      <c r="A1037" t="s">
        <v>51</v>
      </c>
      <c r="B1037" t="s">
        <v>65</v>
      </c>
      <c r="C1037" t="s">
        <v>90</v>
      </c>
      <c r="D1037" t="s">
        <v>64</v>
      </c>
      <c r="E1037">
        <v>20</v>
      </c>
      <c r="F1037" t="s">
        <v>111</v>
      </c>
      <c r="G1037" t="s">
        <v>96</v>
      </c>
      <c r="H1037" s="321">
        <v>0</v>
      </c>
      <c r="I1037" t="str">
        <f>Table3[[#This Row],[Company ]]&amp;Table3[[#This Row],[Product]]</f>
        <v>Gruppo CremoniniPigs</v>
      </c>
      <c r="J1037" t="str">
        <f>INDEX('Company+Product scope'!D:D,MATCH(Table3[[#This Row],[Company+Product key]],'Company+Product scope'!C:C,0))</f>
        <v>Yes</v>
      </c>
    </row>
    <row r="1038" spans="1:10">
      <c r="A1038" t="s">
        <v>51</v>
      </c>
      <c r="B1038" t="s">
        <v>52</v>
      </c>
      <c r="C1038" t="s">
        <v>53</v>
      </c>
      <c r="D1038" t="s">
        <v>54</v>
      </c>
      <c r="E1038">
        <v>20</v>
      </c>
      <c r="F1038" t="s">
        <v>112</v>
      </c>
      <c r="G1038" t="s">
        <v>96</v>
      </c>
      <c r="H1038" s="321">
        <v>203873130508.2742</v>
      </c>
      <c r="I1038" t="str">
        <f>Table3[[#This Row],[Company ]]&amp;Table3[[#This Row],[Product]]</f>
        <v>JBSCattle</v>
      </c>
      <c r="J1038" t="str">
        <f>INDEX('Company+Product scope'!D:D,MATCH(Table3[[#This Row],[Company+Product key]],'Company+Product scope'!C:C,0))</f>
        <v>Yes</v>
      </c>
    </row>
    <row r="1039" spans="1:10">
      <c r="A1039" t="s">
        <v>51</v>
      </c>
      <c r="B1039" t="s">
        <v>52</v>
      </c>
      <c r="C1039" t="s">
        <v>53</v>
      </c>
      <c r="D1039" t="s">
        <v>57</v>
      </c>
      <c r="E1039">
        <v>20</v>
      </c>
      <c r="F1039" t="s">
        <v>112</v>
      </c>
      <c r="G1039" t="s">
        <v>96</v>
      </c>
      <c r="H1039" s="321">
        <v>95369024975.604752</v>
      </c>
      <c r="I1039" t="str">
        <f>Table3[[#This Row],[Company ]]&amp;Table3[[#This Row],[Product]]</f>
        <v>JBSCattle</v>
      </c>
      <c r="J1039" t="str">
        <f>INDEX('Company+Product scope'!D:D,MATCH(Table3[[#This Row],[Company+Product key]],'Company+Product scope'!C:C,0))</f>
        <v>Yes</v>
      </c>
    </row>
    <row r="1040" spans="1:10">
      <c r="A1040" t="s">
        <v>51</v>
      </c>
      <c r="B1040" t="s">
        <v>52</v>
      </c>
      <c r="C1040" t="s">
        <v>53</v>
      </c>
      <c r="D1040" t="s">
        <v>58</v>
      </c>
      <c r="E1040">
        <v>20</v>
      </c>
      <c r="F1040" t="s">
        <v>112</v>
      </c>
      <c r="G1040" t="s">
        <v>96</v>
      </c>
      <c r="H1040" s="321">
        <v>27517373456.456074</v>
      </c>
      <c r="I1040" t="str">
        <f>Table3[[#This Row],[Company ]]&amp;Table3[[#This Row],[Product]]</f>
        <v>JBSCattle</v>
      </c>
      <c r="J1040" t="str">
        <f>INDEX('Company+Product scope'!D:D,MATCH(Table3[[#This Row],[Company+Product key]],'Company+Product scope'!C:C,0))</f>
        <v>Yes</v>
      </c>
    </row>
    <row r="1041" spans="1:10">
      <c r="A1041" t="s">
        <v>51</v>
      </c>
      <c r="B1041" t="s">
        <v>59</v>
      </c>
      <c r="C1041" t="s">
        <v>53</v>
      </c>
      <c r="D1041" t="s">
        <v>54</v>
      </c>
      <c r="E1041">
        <v>20</v>
      </c>
      <c r="F1041" t="s">
        <v>112</v>
      </c>
      <c r="G1041" t="s">
        <v>96</v>
      </c>
      <c r="H1041" s="321">
        <v>83971096721.052643</v>
      </c>
      <c r="I1041" t="str">
        <f>Table3[[#This Row],[Company ]]&amp;Table3[[#This Row],[Product]]</f>
        <v>MarfrigCattle</v>
      </c>
      <c r="J1041" t="str">
        <f>INDEX('Company+Product scope'!D:D,MATCH(Table3[[#This Row],[Company+Product key]],'Company+Product scope'!C:C,0))</f>
        <v>Yes</v>
      </c>
    </row>
    <row r="1042" spans="1:10">
      <c r="A1042" t="s">
        <v>51</v>
      </c>
      <c r="B1042" t="s">
        <v>59</v>
      </c>
      <c r="C1042" t="s">
        <v>53</v>
      </c>
      <c r="D1042" t="s">
        <v>57</v>
      </c>
      <c r="E1042">
        <v>20</v>
      </c>
      <c r="F1042" t="s">
        <v>112</v>
      </c>
      <c r="G1042" t="s">
        <v>96</v>
      </c>
      <c r="H1042" s="321">
        <v>31332756827.494087</v>
      </c>
      <c r="I1042" t="str">
        <f>Table3[[#This Row],[Company ]]&amp;Table3[[#This Row],[Product]]</f>
        <v>MarfrigCattle</v>
      </c>
      <c r="J1042" t="str">
        <f>INDEX('Company+Product scope'!D:D,MATCH(Table3[[#This Row],[Company+Product key]],'Company+Product scope'!C:C,0))</f>
        <v>Yes</v>
      </c>
    </row>
    <row r="1043" spans="1:10">
      <c r="A1043" t="s">
        <v>51</v>
      </c>
      <c r="B1043" t="s">
        <v>60</v>
      </c>
      <c r="C1043" t="s">
        <v>53</v>
      </c>
      <c r="D1043" t="s">
        <v>57</v>
      </c>
      <c r="E1043">
        <v>20</v>
      </c>
      <c r="F1043" t="s">
        <v>112</v>
      </c>
      <c r="G1043" t="s">
        <v>96</v>
      </c>
      <c r="H1043" s="321">
        <v>74518841040.072021</v>
      </c>
      <c r="I1043" t="str">
        <f>Table3[[#This Row],[Company ]]&amp;Table3[[#This Row],[Product]]</f>
        <v>CargillCattle</v>
      </c>
      <c r="J1043" t="str">
        <f>INDEX('Company+Product scope'!D:D,MATCH(Table3[[#This Row],[Company+Product key]],'Company+Product scope'!C:C,0))</f>
        <v>Yes</v>
      </c>
    </row>
    <row r="1044" spans="1:10">
      <c r="A1044" t="s">
        <v>51</v>
      </c>
      <c r="B1044" t="s">
        <v>60</v>
      </c>
      <c r="C1044" t="s">
        <v>53</v>
      </c>
      <c r="D1044" t="s">
        <v>58</v>
      </c>
      <c r="E1044">
        <v>20</v>
      </c>
      <c r="F1044" t="s">
        <v>112</v>
      </c>
      <c r="G1044" t="s">
        <v>96</v>
      </c>
      <c r="H1044" s="321">
        <v>7824185898.1481485</v>
      </c>
      <c r="I1044" t="str">
        <f>Table3[[#This Row],[Company ]]&amp;Table3[[#This Row],[Product]]</f>
        <v>CargillCattle</v>
      </c>
      <c r="J1044" t="str">
        <f>INDEX('Company+Product scope'!D:D,MATCH(Table3[[#This Row],[Company+Product key]],'Company+Product scope'!C:C,0))</f>
        <v>Yes</v>
      </c>
    </row>
    <row r="1045" spans="1:10">
      <c r="A1045" t="s">
        <v>51</v>
      </c>
      <c r="B1045" t="s">
        <v>61</v>
      </c>
      <c r="C1045" t="s">
        <v>53</v>
      </c>
      <c r="D1045" t="s">
        <v>57</v>
      </c>
      <c r="E1045">
        <v>20</v>
      </c>
      <c r="F1045" t="s">
        <v>112</v>
      </c>
      <c r="G1045" t="s">
        <v>96</v>
      </c>
      <c r="H1045" s="321">
        <v>62942719282.665405</v>
      </c>
      <c r="I1045" t="str">
        <f>Table3[[#This Row],[Company ]]&amp;Table3[[#This Row],[Product]]</f>
        <v>TysonCattle</v>
      </c>
      <c r="J1045" t="str">
        <f>INDEX('Company+Product scope'!D:D,MATCH(Table3[[#This Row],[Company+Product key]],'Company+Product scope'!C:C,0))</f>
        <v>Yes</v>
      </c>
    </row>
    <row r="1046" spans="1:10">
      <c r="A1046" t="s">
        <v>51</v>
      </c>
      <c r="B1046" t="s">
        <v>61</v>
      </c>
      <c r="C1046" t="s">
        <v>53</v>
      </c>
      <c r="D1046" t="s">
        <v>58</v>
      </c>
      <c r="E1046">
        <v>20</v>
      </c>
      <c r="F1046" t="s">
        <v>112</v>
      </c>
      <c r="G1046" t="s">
        <v>96</v>
      </c>
      <c r="H1046" s="321">
        <v>4744735360.749382</v>
      </c>
      <c r="I1046" t="str">
        <f>Table3[[#This Row],[Company ]]&amp;Table3[[#This Row],[Product]]</f>
        <v>TysonCattle</v>
      </c>
      <c r="J1046" t="str">
        <f>INDEX('Company+Product scope'!D:D,MATCH(Table3[[#This Row],[Company+Product key]],'Company+Product scope'!C:C,0))</f>
        <v>Yes</v>
      </c>
    </row>
    <row r="1047" spans="1:10">
      <c r="A1047" t="s">
        <v>51</v>
      </c>
      <c r="B1047" t="s">
        <v>62</v>
      </c>
      <c r="C1047" t="s">
        <v>53</v>
      </c>
      <c r="D1047" t="s">
        <v>54</v>
      </c>
      <c r="E1047">
        <v>20</v>
      </c>
      <c r="F1047" t="s">
        <v>112</v>
      </c>
      <c r="G1047" t="s">
        <v>96</v>
      </c>
      <c r="H1047" s="321">
        <v>85668478738.67392</v>
      </c>
      <c r="I1047" t="str">
        <f>Table3[[#This Row],[Company ]]&amp;Table3[[#This Row],[Product]]</f>
        <v>MinervaCattle</v>
      </c>
      <c r="J1047" t="str">
        <f>INDEX('Company+Product scope'!D:D,MATCH(Table3[[#This Row],[Company+Product key]],'Company+Product scope'!C:C,0))</f>
        <v>Yes</v>
      </c>
    </row>
    <row r="1048" spans="1:10">
      <c r="A1048" t="s">
        <v>51</v>
      </c>
      <c r="B1048" t="s">
        <v>63</v>
      </c>
      <c r="C1048" t="s">
        <v>53</v>
      </c>
      <c r="D1048" t="s">
        <v>64</v>
      </c>
      <c r="E1048">
        <v>20</v>
      </c>
      <c r="F1048" t="s">
        <v>112</v>
      </c>
      <c r="G1048" t="s">
        <v>96</v>
      </c>
      <c r="H1048" s="321">
        <v>23515141404.444454</v>
      </c>
      <c r="I1048" t="str">
        <f>Table3[[#This Row],[Company ]]&amp;Table3[[#This Row],[Product]]</f>
        <v>BigardCattle</v>
      </c>
      <c r="J1048" t="str">
        <f>INDEX('Company+Product scope'!D:D,MATCH(Table3[[#This Row],[Company+Product key]],'Company+Product scope'!C:C,0))</f>
        <v>Yes</v>
      </c>
    </row>
    <row r="1049" spans="1:10">
      <c r="A1049" t="s">
        <v>51</v>
      </c>
      <c r="B1049" t="s">
        <v>65</v>
      </c>
      <c r="C1049" t="s">
        <v>53</v>
      </c>
      <c r="D1049" t="s">
        <v>64</v>
      </c>
      <c r="E1049">
        <v>20</v>
      </c>
      <c r="F1049" t="s">
        <v>112</v>
      </c>
      <c r="G1049" t="s">
        <v>96</v>
      </c>
      <c r="H1049" s="321">
        <v>22699211886.962967</v>
      </c>
      <c r="I1049" t="str">
        <f>Table3[[#This Row],[Company ]]&amp;Table3[[#This Row],[Product]]</f>
        <v>Gruppo CremoniniCattle</v>
      </c>
      <c r="J1049" t="str">
        <f>INDEX('Company+Product scope'!D:D,MATCH(Table3[[#This Row],[Company+Product key]],'Company+Product scope'!C:C,0))</f>
        <v>Yes</v>
      </c>
    </row>
    <row r="1050" spans="1:10">
      <c r="A1050" t="s">
        <v>51</v>
      </c>
      <c r="B1050" t="s">
        <v>66</v>
      </c>
      <c r="C1050" t="s">
        <v>53</v>
      </c>
      <c r="D1050" t="s">
        <v>64</v>
      </c>
      <c r="E1050">
        <v>20</v>
      </c>
      <c r="F1050" t="s">
        <v>112</v>
      </c>
      <c r="G1050" t="s">
        <v>96</v>
      </c>
      <c r="H1050" s="321">
        <v>9323836705.2818375</v>
      </c>
      <c r="I1050" t="str">
        <f>Table3[[#This Row],[Company ]]&amp;Table3[[#This Row],[Product]]</f>
        <v>Vion Food GroupCattle</v>
      </c>
      <c r="J1050" t="str">
        <f>INDEX('Company+Product scope'!D:D,MATCH(Table3[[#This Row],[Company+Product key]],'Company+Product scope'!C:C,0))</f>
        <v>Yes</v>
      </c>
    </row>
    <row r="1051" spans="1:10">
      <c r="A1051" t="s">
        <v>51</v>
      </c>
      <c r="B1051" t="s">
        <v>67</v>
      </c>
      <c r="C1051" t="s">
        <v>53</v>
      </c>
      <c r="D1051" t="s">
        <v>64</v>
      </c>
      <c r="E1051">
        <v>20</v>
      </c>
      <c r="F1051" t="s">
        <v>112</v>
      </c>
      <c r="G1051" t="s">
        <v>96</v>
      </c>
      <c r="H1051" s="321">
        <v>9278673189.7166691</v>
      </c>
      <c r="I1051" t="str">
        <f>Table3[[#This Row],[Company ]]&amp;Table3[[#This Row],[Product]]</f>
        <v>Danish CrownCattle</v>
      </c>
      <c r="J1051" t="str">
        <f>INDEX('Company+Product scope'!D:D,MATCH(Table3[[#This Row],[Company+Product key]],'Company+Product scope'!C:C,0))</f>
        <v>Yes</v>
      </c>
    </row>
    <row r="1052" spans="1:10">
      <c r="A1052" t="s">
        <v>51</v>
      </c>
      <c r="B1052" t="s">
        <v>68</v>
      </c>
      <c r="C1052" t="s">
        <v>53</v>
      </c>
      <c r="D1052" t="s">
        <v>58</v>
      </c>
      <c r="E1052">
        <v>20</v>
      </c>
      <c r="F1052" t="s">
        <v>112</v>
      </c>
      <c r="G1052" t="s">
        <v>96</v>
      </c>
      <c r="H1052" s="321">
        <v>7824185898.1481485</v>
      </c>
      <c r="I1052" t="str">
        <f>Table3[[#This Row],[Company ]]&amp;Table3[[#This Row],[Product]]</f>
        <v>Teys Cattle</v>
      </c>
      <c r="J1052" t="str">
        <f>INDEX('Company+Product scope'!D:D,MATCH(Table3[[#This Row],[Company+Product key]],'Company+Product scope'!C:C,0))</f>
        <v>Yes</v>
      </c>
    </row>
    <row r="1053" spans="1:10">
      <c r="A1053" t="s">
        <v>51</v>
      </c>
      <c r="B1053" t="s">
        <v>69</v>
      </c>
      <c r="C1053" t="s">
        <v>53</v>
      </c>
      <c r="D1053" t="s">
        <v>64</v>
      </c>
      <c r="E1053">
        <v>20</v>
      </c>
      <c r="F1053" t="s">
        <v>112</v>
      </c>
      <c r="G1053" t="s">
        <v>96</v>
      </c>
      <c r="H1053" s="321">
        <v>4636901247.5644455</v>
      </c>
      <c r="I1053" t="str">
        <f>Table3[[#This Row],[Company ]]&amp;Table3[[#This Row],[Product]]</f>
        <v>WestfleischCattle</v>
      </c>
      <c r="J1053" t="str">
        <f>INDEX('Company+Product scope'!D:D,MATCH(Table3[[#This Row],[Company+Product key]],'Company+Product scope'!C:C,0))</f>
        <v>Yes</v>
      </c>
    </row>
    <row r="1054" spans="1:10">
      <c r="A1054" t="s">
        <v>51</v>
      </c>
      <c r="B1054" t="s">
        <v>70</v>
      </c>
      <c r="C1054" t="s">
        <v>53</v>
      </c>
      <c r="D1054" t="s">
        <v>64</v>
      </c>
      <c r="E1054">
        <v>20</v>
      </c>
      <c r="F1054" t="s">
        <v>112</v>
      </c>
      <c r="G1054" t="s">
        <v>96</v>
      </c>
      <c r="H1054" s="321">
        <v>4432332074.877779</v>
      </c>
      <c r="I1054" t="str">
        <f>Table3[[#This Row],[Company ]]&amp;Table3[[#This Row],[Product]]</f>
        <v>Tönnies GroupCattle</v>
      </c>
      <c r="J1054" t="str">
        <f>INDEX('Company+Product scope'!D:D,MATCH(Table3[[#This Row],[Company+Product key]],'Company+Product scope'!C:C,0))</f>
        <v>Yes</v>
      </c>
    </row>
    <row r="1055" spans="1:10">
      <c r="A1055" t="s">
        <v>51</v>
      </c>
      <c r="B1055" t="s">
        <v>52</v>
      </c>
      <c r="C1055" t="s">
        <v>71</v>
      </c>
      <c r="D1055" t="s">
        <v>57</v>
      </c>
      <c r="E1055">
        <v>20</v>
      </c>
      <c r="F1055" t="s">
        <v>112</v>
      </c>
      <c r="G1055" t="s">
        <v>96</v>
      </c>
      <c r="H1055" s="321">
        <v>0</v>
      </c>
      <c r="I1055" t="str">
        <f>Table3[[#This Row],[Company ]]&amp;Table3[[#This Row],[Product]]</f>
        <v>JBSChicken</v>
      </c>
      <c r="J1055" t="str">
        <f>INDEX('Company+Product scope'!D:D,MATCH(Table3[[#This Row],[Company+Product key]],'Company+Product scope'!C:C,0))</f>
        <v>Yes</v>
      </c>
    </row>
    <row r="1056" spans="1:10">
      <c r="A1056" t="s">
        <v>51</v>
      </c>
      <c r="B1056" t="s">
        <v>52</v>
      </c>
      <c r="C1056" t="s">
        <v>71</v>
      </c>
      <c r="D1056" t="s">
        <v>54</v>
      </c>
      <c r="E1056">
        <v>20</v>
      </c>
      <c r="F1056" t="s">
        <v>112</v>
      </c>
      <c r="G1056" t="s">
        <v>96</v>
      </c>
      <c r="H1056" s="321">
        <v>0</v>
      </c>
      <c r="I1056" t="str">
        <f>Table3[[#This Row],[Company ]]&amp;Table3[[#This Row],[Product]]</f>
        <v>JBSChicken</v>
      </c>
      <c r="J1056" t="str">
        <f>INDEX('Company+Product scope'!D:D,MATCH(Table3[[#This Row],[Company+Product key]],'Company+Product scope'!C:C,0))</f>
        <v>Yes</v>
      </c>
    </row>
    <row r="1057" spans="1:10">
      <c r="A1057" t="s">
        <v>51</v>
      </c>
      <c r="B1057" t="s">
        <v>52</v>
      </c>
      <c r="C1057" t="s">
        <v>71</v>
      </c>
      <c r="D1057" t="s">
        <v>64</v>
      </c>
      <c r="E1057">
        <v>20</v>
      </c>
      <c r="F1057" t="s">
        <v>112</v>
      </c>
      <c r="G1057" t="s">
        <v>96</v>
      </c>
      <c r="H1057" s="321">
        <v>0</v>
      </c>
      <c r="I1057" t="str">
        <f>Table3[[#This Row],[Company ]]&amp;Table3[[#This Row],[Product]]</f>
        <v>JBSChicken</v>
      </c>
      <c r="J1057" t="str">
        <f>INDEX('Company+Product scope'!D:D,MATCH(Table3[[#This Row],[Company+Product key]],'Company+Product scope'!C:C,0))</f>
        <v>Yes</v>
      </c>
    </row>
    <row r="1058" spans="1:10">
      <c r="A1058" t="s">
        <v>51</v>
      </c>
      <c r="B1058" t="s">
        <v>61</v>
      </c>
      <c r="C1058" t="s">
        <v>71</v>
      </c>
      <c r="D1058" t="s">
        <v>57</v>
      </c>
      <c r="E1058">
        <v>20</v>
      </c>
      <c r="F1058" t="s">
        <v>112</v>
      </c>
      <c r="G1058" t="s">
        <v>96</v>
      </c>
      <c r="H1058" s="321">
        <v>0</v>
      </c>
      <c r="I1058" t="str">
        <f>Table3[[#This Row],[Company ]]&amp;Table3[[#This Row],[Product]]</f>
        <v>TysonChicken</v>
      </c>
      <c r="J1058" t="str">
        <f>INDEX('Company+Product scope'!D:D,MATCH(Table3[[#This Row],[Company+Product key]],'Company+Product scope'!C:C,0))</f>
        <v>Yes</v>
      </c>
    </row>
    <row r="1059" spans="1:10">
      <c r="A1059" t="s">
        <v>51</v>
      </c>
      <c r="B1059" t="s">
        <v>61</v>
      </c>
      <c r="C1059" t="s">
        <v>71</v>
      </c>
      <c r="D1059" t="s">
        <v>72</v>
      </c>
      <c r="E1059">
        <v>20</v>
      </c>
      <c r="F1059" t="s">
        <v>112</v>
      </c>
      <c r="G1059" t="s">
        <v>96</v>
      </c>
      <c r="H1059" s="321">
        <v>0</v>
      </c>
      <c r="I1059" t="str">
        <f>Table3[[#This Row],[Company ]]&amp;Table3[[#This Row],[Product]]</f>
        <v>TysonChicken</v>
      </c>
      <c r="J1059" t="str">
        <f>INDEX('Company+Product scope'!D:D,MATCH(Table3[[#This Row],[Company+Product key]],'Company+Product scope'!C:C,0))</f>
        <v>Yes</v>
      </c>
    </row>
    <row r="1060" spans="1:10">
      <c r="A1060" t="s">
        <v>51</v>
      </c>
      <c r="B1060" t="s">
        <v>73</v>
      </c>
      <c r="C1060" t="s">
        <v>71</v>
      </c>
      <c r="D1060" t="s">
        <v>54</v>
      </c>
      <c r="E1060">
        <v>20</v>
      </c>
      <c r="F1060" t="s">
        <v>112</v>
      </c>
      <c r="G1060" t="s">
        <v>96</v>
      </c>
      <c r="H1060" s="321">
        <v>0</v>
      </c>
      <c r="I1060" t="str">
        <f>Table3[[#This Row],[Company ]]&amp;Table3[[#This Row],[Product]]</f>
        <v>BRFChicken</v>
      </c>
      <c r="J1060" t="str">
        <f>INDEX('Company+Product scope'!D:D,MATCH(Table3[[#This Row],[Company+Product key]],'Company+Product scope'!C:C,0))</f>
        <v>Yes</v>
      </c>
    </row>
    <row r="1061" spans="1:10">
      <c r="A1061" t="s">
        <v>51</v>
      </c>
      <c r="B1061" t="s">
        <v>74</v>
      </c>
      <c r="C1061" t="s">
        <v>71</v>
      </c>
      <c r="D1061" t="s">
        <v>72</v>
      </c>
      <c r="E1061">
        <v>20</v>
      </c>
      <c r="F1061" t="s">
        <v>112</v>
      </c>
      <c r="G1061" t="s">
        <v>96</v>
      </c>
      <c r="H1061" s="321">
        <v>0</v>
      </c>
      <c r="I1061" t="str">
        <f>Table3[[#This Row],[Company ]]&amp;Table3[[#This Row],[Product]]</f>
        <v>Wen's Food GroupChicken</v>
      </c>
      <c r="J1061" t="str">
        <f>INDEX('Company+Product scope'!D:D,MATCH(Table3[[#This Row],[Company+Product key]],'Company+Product scope'!C:C,0))</f>
        <v>Yes</v>
      </c>
    </row>
    <row r="1062" spans="1:10">
      <c r="A1062" t="s">
        <v>51</v>
      </c>
      <c r="B1062" t="s">
        <v>60</v>
      </c>
      <c r="C1062" t="s">
        <v>71</v>
      </c>
      <c r="D1062" t="s">
        <v>57</v>
      </c>
      <c r="E1062">
        <v>20</v>
      </c>
      <c r="F1062" t="s">
        <v>112</v>
      </c>
      <c r="G1062" t="s">
        <v>96</v>
      </c>
      <c r="H1062" s="321">
        <v>0</v>
      </c>
      <c r="I1062" t="str">
        <f>Table3[[#This Row],[Company ]]&amp;Table3[[#This Row],[Product]]</f>
        <v>CargillChicken</v>
      </c>
      <c r="J1062" t="str">
        <f>INDEX('Company+Product scope'!D:D,MATCH(Table3[[#This Row],[Company+Product key]],'Company+Product scope'!C:C,0))</f>
        <v>Yes</v>
      </c>
    </row>
    <row r="1063" spans="1:10">
      <c r="A1063" t="s">
        <v>51</v>
      </c>
      <c r="B1063" t="s">
        <v>60</v>
      </c>
      <c r="C1063" t="s">
        <v>71</v>
      </c>
      <c r="D1063" t="s">
        <v>54</v>
      </c>
      <c r="E1063">
        <v>20</v>
      </c>
      <c r="F1063" t="s">
        <v>112</v>
      </c>
      <c r="G1063" t="s">
        <v>96</v>
      </c>
      <c r="H1063" s="321">
        <v>0</v>
      </c>
      <c r="I1063" t="str">
        <f>Table3[[#This Row],[Company ]]&amp;Table3[[#This Row],[Product]]</f>
        <v>CargillChicken</v>
      </c>
      <c r="J1063" t="str">
        <f>INDEX('Company+Product scope'!D:D,MATCH(Table3[[#This Row],[Company+Product key]],'Company+Product scope'!C:C,0))</f>
        <v>Yes</v>
      </c>
    </row>
    <row r="1064" spans="1:10">
      <c r="A1064" t="s">
        <v>51</v>
      </c>
      <c r="B1064" t="s">
        <v>60</v>
      </c>
      <c r="C1064" t="s">
        <v>71</v>
      </c>
      <c r="D1064" t="s">
        <v>72</v>
      </c>
      <c r="E1064">
        <v>20</v>
      </c>
      <c r="F1064" t="s">
        <v>112</v>
      </c>
      <c r="G1064" t="s">
        <v>96</v>
      </c>
      <c r="H1064" s="321">
        <v>0</v>
      </c>
      <c r="I1064" t="str">
        <f>Table3[[#This Row],[Company ]]&amp;Table3[[#This Row],[Product]]</f>
        <v>CargillChicken</v>
      </c>
      <c r="J1064" t="str">
        <f>INDEX('Company+Product scope'!D:D,MATCH(Table3[[#This Row],[Company+Product key]],'Company+Product scope'!C:C,0))</f>
        <v>Yes</v>
      </c>
    </row>
    <row r="1065" spans="1:10">
      <c r="A1065" t="s">
        <v>51</v>
      </c>
      <c r="B1065" t="s">
        <v>60</v>
      </c>
      <c r="C1065" t="s">
        <v>71</v>
      </c>
      <c r="D1065" t="s">
        <v>64</v>
      </c>
      <c r="E1065">
        <v>20</v>
      </c>
      <c r="F1065" t="s">
        <v>112</v>
      </c>
      <c r="G1065" t="s">
        <v>96</v>
      </c>
      <c r="H1065" s="321">
        <v>0</v>
      </c>
      <c r="I1065" t="str">
        <f>Table3[[#This Row],[Company ]]&amp;Table3[[#This Row],[Product]]</f>
        <v>CargillChicken</v>
      </c>
      <c r="J1065" t="str">
        <f>INDEX('Company+Product scope'!D:D,MATCH(Table3[[#This Row],[Company+Product key]],'Company+Product scope'!C:C,0))</f>
        <v>Yes</v>
      </c>
    </row>
    <row r="1066" spans="1:10">
      <c r="A1066" t="s">
        <v>51</v>
      </c>
      <c r="B1066" t="s">
        <v>75</v>
      </c>
      <c r="C1066" t="s">
        <v>71</v>
      </c>
      <c r="D1066" t="s">
        <v>72</v>
      </c>
      <c r="E1066">
        <v>20</v>
      </c>
      <c r="F1066" t="s">
        <v>112</v>
      </c>
      <c r="G1066" t="s">
        <v>96</v>
      </c>
      <c r="H1066" s="321">
        <v>0</v>
      </c>
      <c r="I1066" t="str">
        <f>Table3[[#This Row],[Company ]]&amp;Table3[[#This Row],[Product]]</f>
        <v>JapfaChicken</v>
      </c>
      <c r="J1066" t="str">
        <f>INDEX('Company+Product scope'!D:D,MATCH(Table3[[#This Row],[Company+Product key]],'Company+Product scope'!C:C,0))</f>
        <v>Yes</v>
      </c>
    </row>
    <row r="1067" spans="1:10">
      <c r="A1067" t="s">
        <v>51</v>
      </c>
      <c r="B1067" t="s">
        <v>76</v>
      </c>
      <c r="C1067" t="s">
        <v>71</v>
      </c>
      <c r="D1067" t="s">
        <v>72</v>
      </c>
      <c r="E1067">
        <v>20</v>
      </c>
      <c r="F1067" t="s">
        <v>112</v>
      </c>
      <c r="G1067" t="s">
        <v>96</v>
      </c>
      <c r="H1067" s="321">
        <v>0</v>
      </c>
      <c r="I1067" t="str">
        <f>Table3[[#This Row],[Company ]]&amp;Table3[[#This Row],[Product]]</f>
        <v>Wellhope AgritechChicken</v>
      </c>
      <c r="J1067" t="str">
        <f>INDEX('Company+Product scope'!D:D,MATCH(Table3[[#This Row],[Company+Product key]],'Company+Product scope'!C:C,0))</f>
        <v>Yes</v>
      </c>
    </row>
    <row r="1068" spans="1:10">
      <c r="A1068" t="s">
        <v>51</v>
      </c>
      <c r="B1068" t="s">
        <v>77</v>
      </c>
      <c r="C1068" t="s">
        <v>71</v>
      </c>
      <c r="D1068" t="s">
        <v>72</v>
      </c>
      <c r="E1068">
        <v>20</v>
      </c>
      <c r="F1068" t="s">
        <v>112</v>
      </c>
      <c r="G1068" t="s">
        <v>96</v>
      </c>
      <c r="H1068" s="321">
        <v>0</v>
      </c>
      <c r="I1068" t="str">
        <f>Table3[[#This Row],[Company ]]&amp;Table3[[#This Row],[Product]]</f>
        <v>Charoen PokphandChicken</v>
      </c>
      <c r="J1068" t="str">
        <f>INDEX('Company+Product scope'!D:D,MATCH(Table3[[#This Row],[Company+Product key]],'Company+Product scope'!C:C,0))</f>
        <v>Yes</v>
      </c>
    </row>
    <row r="1069" spans="1:10">
      <c r="A1069" t="s">
        <v>51</v>
      </c>
      <c r="B1069" t="s">
        <v>77</v>
      </c>
      <c r="C1069" t="s">
        <v>71</v>
      </c>
      <c r="D1069" t="s">
        <v>78</v>
      </c>
      <c r="E1069">
        <v>20</v>
      </c>
      <c r="F1069" t="s">
        <v>112</v>
      </c>
      <c r="G1069" t="s">
        <v>96</v>
      </c>
      <c r="H1069" s="321">
        <v>0</v>
      </c>
      <c r="I1069" t="str">
        <f>Table3[[#This Row],[Company ]]&amp;Table3[[#This Row],[Product]]</f>
        <v>Charoen PokphandChicken</v>
      </c>
      <c r="J1069" t="str">
        <f>INDEX('Company+Product scope'!D:D,MATCH(Table3[[#This Row],[Company+Product key]],'Company+Product scope'!C:C,0))</f>
        <v>Yes</v>
      </c>
    </row>
    <row r="1070" spans="1:10">
      <c r="A1070" t="s">
        <v>51</v>
      </c>
      <c r="B1070" t="s">
        <v>79</v>
      </c>
      <c r="C1070" t="s">
        <v>71</v>
      </c>
      <c r="D1070" t="s">
        <v>72</v>
      </c>
      <c r="E1070">
        <v>20</v>
      </c>
      <c r="F1070" t="s">
        <v>112</v>
      </c>
      <c r="G1070" t="s">
        <v>96</v>
      </c>
      <c r="H1070" s="321">
        <v>0</v>
      </c>
      <c r="I1070" t="str">
        <f>Table3[[#This Row],[Company ]]&amp;Table3[[#This Row],[Product]]</f>
        <v>Fuijan Sunner DevelopmentChicken</v>
      </c>
      <c r="J1070" t="str">
        <f>INDEX('Company+Product scope'!D:D,MATCH(Table3[[#This Row],[Company+Product key]],'Company+Product scope'!C:C,0))</f>
        <v>Yes</v>
      </c>
    </row>
    <row r="1071" spans="1:10">
      <c r="A1071" t="s">
        <v>51</v>
      </c>
      <c r="B1071" t="s">
        <v>80</v>
      </c>
      <c r="C1071" t="s">
        <v>71</v>
      </c>
      <c r="D1071" t="s">
        <v>57</v>
      </c>
      <c r="E1071">
        <v>20</v>
      </c>
      <c r="F1071" t="s">
        <v>112</v>
      </c>
      <c r="G1071" t="s">
        <v>96</v>
      </c>
      <c r="H1071" s="321">
        <v>0</v>
      </c>
      <c r="I1071" t="str">
        <f>Table3[[#This Row],[Company ]]&amp;Table3[[#This Row],[Product]]</f>
        <v>Koch FoodsChicken</v>
      </c>
      <c r="J1071" t="str">
        <f>INDEX('Company+Product scope'!D:D,MATCH(Table3[[#This Row],[Company+Product key]],'Company+Product scope'!C:C,0))</f>
        <v>Yes</v>
      </c>
    </row>
    <row r="1072" spans="1:10">
      <c r="A1072" t="s">
        <v>51</v>
      </c>
      <c r="B1072" t="s">
        <v>81</v>
      </c>
      <c r="C1072" t="s">
        <v>71</v>
      </c>
      <c r="D1072" t="s">
        <v>82</v>
      </c>
      <c r="E1072">
        <v>20</v>
      </c>
      <c r="F1072" t="s">
        <v>112</v>
      </c>
      <c r="G1072" t="s">
        <v>96</v>
      </c>
      <c r="H1072" s="321">
        <v>0</v>
      </c>
      <c r="I1072" t="str">
        <f>Table3[[#This Row],[Company ]]&amp;Table3[[#This Row],[Product]]</f>
        <v>Arab Company for Livestock Development (ACOLID)Chicken</v>
      </c>
      <c r="J1072" t="str">
        <f>INDEX('Company+Product scope'!D:D,MATCH(Table3[[#This Row],[Company+Product key]],'Company+Product scope'!C:C,0))</f>
        <v>Yes</v>
      </c>
    </row>
    <row r="1073" spans="1:10">
      <c r="A1073" t="s">
        <v>51</v>
      </c>
      <c r="B1073" t="s">
        <v>83</v>
      </c>
      <c r="C1073" t="s">
        <v>71</v>
      </c>
      <c r="D1073" t="s">
        <v>72</v>
      </c>
      <c r="E1073">
        <v>20</v>
      </c>
      <c r="F1073" t="s">
        <v>112</v>
      </c>
      <c r="G1073" t="s">
        <v>96</v>
      </c>
      <c r="H1073" s="321">
        <v>0</v>
      </c>
      <c r="I1073" t="str">
        <f>Table3[[#This Row],[Company ]]&amp;Table3[[#This Row],[Product]]</f>
        <v>New Hope GroupChicken</v>
      </c>
      <c r="J1073" t="str">
        <f>INDEX('Company+Product scope'!D:D,MATCH(Table3[[#This Row],[Company+Product key]],'Company+Product scope'!C:C,0))</f>
        <v>Yes</v>
      </c>
    </row>
    <row r="1074" spans="1:10">
      <c r="A1074" t="s">
        <v>51</v>
      </c>
      <c r="B1074" t="s">
        <v>84</v>
      </c>
      <c r="C1074" t="s">
        <v>71</v>
      </c>
      <c r="D1074" t="s">
        <v>54</v>
      </c>
      <c r="E1074">
        <v>20</v>
      </c>
      <c r="F1074" t="s">
        <v>112</v>
      </c>
      <c r="G1074" t="s">
        <v>96</v>
      </c>
      <c r="H1074" s="321">
        <v>0</v>
      </c>
      <c r="I1074" t="str">
        <f>Table3[[#This Row],[Company ]]&amp;Table3[[#This Row],[Product]]</f>
        <v>Industrias BachocoChicken</v>
      </c>
      <c r="J1074" t="str">
        <f>INDEX('Company+Product scope'!D:D,MATCH(Table3[[#This Row],[Company+Product key]],'Company+Product scope'!C:C,0))</f>
        <v>Yes</v>
      </c>
    </row>
    <row r="1075" spans="1:10">
      <c r="A1075" t="s">
        <v>51</v>
      </c>
      <c r="B1075" t="s">
        <v>84</v>
      </c>
      <c r="C1075" t="s">
        <v>71</v>
      </c>
      <c r="D1075" t="s">
        <v>57</v>
      </c>
      <c r="E1075">
        <v>20</v>
      </c>
      <c r="F1075" t="s">
        <v>112</v>
      </c>
      <c r="G1075" t="s">
        <v>96</v>
      </c>
      <c r="H1075" s="321">
        <v>0</v>
      </c>
      <c r="I1075" t="str">
        <f>Table3[[#This Row],[Company ]]&amp;Table3[[#This Row],[Product]]</f>
        <v>Industrias BachocoChicken</v>
      </c>
      <c r="J1075" t="str">
        <f>INDEX('Company+Product scope'!D:D,MATCH(Table3[[#This Row],[Company+Product key]],'Company+Product scope'!C:C,0))</f>
        <v>Yes</v>
      </c>
    </row>
    <row r="1076" spans="1:10">
      <c r="A1076" t="s">
        <v>51</v>
      </c>
      <c r="B1076" t="s">
        <v>85</v>
      </c>
      <c r="C1076" t="s">
        <v>71</v>
      </c>
      <c r="D1076" t="s">
        <v>57</v>
      </c>
      <c r="E1076">
        <v>20</v>
      </c>
      <c r="F1076" t="s">
        <v>112</v>
      </c>
      <c r="G1076" t="s">
        <v>96</v>
      </c>
      <c r="H1076" s="321">
        <v>0</v>
      </c>
      <c r="I1076" t="str">
        <f>Table3[[#This Row],[Company ]]&amp;Table3[[#This Row],[Product]]</f>
        <v>Perdue FarmsChicken</v>
      </c>
      <c r="J1076" t="str">
        <f>INDEX('Company+Product scope'!D:D,MATCH(Table3[[#This Row],[Company+Product key]],'Company+Product scope'!C:C,0))</f>
        <v>Yes</v>
      </c>
    </row>
    <row r="1077" spans="1:10">
      <c r="A1077" t="s">
        <v>51</v>
      </c>
      <c r="B1077" t="s">
        <v>86</v>
      </c>
      <c r="C1077" t="s">
        <v>71</v>
      </c>
      <c r="D1077" t="s">
        <v>57</v>
      </c>
      <c r="E1077">
        <v>20</v>
      </c>
      <c r="F1077" t="s">
        <v>112</v>
      </c>
      <c r="G1077" t="s">
        <v>96</v>
      </c>
      <c r="H1077" s="321">
        <v>0</v>
      </c>
      <c r="I1077" t="str">
        <f>Table3[[#This Row],[Company ]]&amp;Table3[[#This Row],[Product]]</f>
        <v>Continental Grain CompanyChicken</v>
      </c>
      <c r="J1077" t="str">
        <f>INDEX('Company+Product scope'!D:D,MATCH(Table3[[#This Row],[Company+Product key]],'Company+Product scope'!C:C,0))</f>
        <v>Yes</v>
      </c>
    </row>
    <row r="1078" spans="1:10">
      <c r="A1078" t="s">
        <v>51</v>
      </c>
      <c r="B1078" t="s">
        <v>87</v>
      </c>
      <c r="C1078" t="s">
        <v>71</v>
      </c>
      <c r="D1078" t="s">
        <v>72</v>
      </c>
      <c r="E1078">
        <v>20</v>
      </c>
      <c r="F1078" t="s">
        <v>112</v>
      </c>
      <c r="G1078" t="s">
        <v>96</v>
      </c>
      <c r="H1078" s="321">
        <v>0</v>
      </c>
      <c r="I1078" t="str">
        <f>Table3[[#This Row],[Company ]]&amp;Table3[[#This Row],[Product]]</f>
        <v>WH GroupChicken</v>
      </c>
      <c r="J1078" t="str">
        <f>INDEX('Company+Product scope'!D:D,MATCH(Table3[[#This Row],[Company+Product key]],'Company+Product scope'!C:C,0))</f>
        <v>Yes</v>
      </c>
    </row>
    <row r="1079" spans="1:10">
      <c r="A1079" t="s">
        <v>51</v>
      </c>
      <c r="B1079" t="s">
        <v>87</v>
      </c>
      <c r="C1079" t="s">
        <v>71</v>
      </c>
      <c r="D1079" t="s">
        <v>88</v>
      </c>
      <c r="E1079">
        <v>20</v>
      </c>
      <c r="F1079" t="s">
        <v>112</v>
      </c>
      <c r="G1079" t="s">
        <v>96</v>
      </c>
      <c r="H1079" s="321">
        <v>0</v>
      </c>
      <c r="I1079" t="str">
        <f>Table3[[#This Row],[Company ]]&amp;Table3[[#This Row],[Product]]</f>
        <v>WH GroupChicken</v>
      </c>
      <c r="J1079" t="str">
        <f>INDEX('Company+Product scope'!D:D,MATCH(Table3[[#This Row],[Company+Product key]],'Company+Product scope'!C:C,0))</f>
        <v>Yes</v>
      </c>
    </row>
    <row r="1080" spans="1:10">
      <c r="A1080" t="s">
        <v>51</v>
      </c>
      <c r="B1080" t="s">
        <v>89</v>
      </c>
      <c r="C1080" t="s">
        <v>71</v>
      </c>
      <c r="D1080" t="s">
        <v>54</v>
      </c>
      <c r="E1080">
        <v>20</v>
      </c>
      <c r="F1080" t="s">
        <v>112</v>
      </c>
      <c r="G1080" t="s">
        <v>96</v>
      </c>
      <c r="H1080" s="321">
        <v>0</v>
      </c>
      <c r="I1080" t="str">
        <f>Table3[[#This Row],[Company ]]&amp;Table3[[#This Row],[Product]]</f>
        <v>Aurora AlimentosChicken</v>
      </c>
      <c r="J1080" t="str">
        <f>INDEX('Company+Product scope'!D:D,MATCH(Table3[[#This Row],[Company+Product key]],'Company+Product scope'!C:C,0))</f>
        <v>Yes</v>
      </c>
    </row>
    <row r="1081" spans="1:10">
      <c r="A1081" t="s">
        <v>51</v>
      </c>
      <c r="B1081" t="s">
        <v>87</v>
      </c>
      <c r="C1081" t="s">
        <v>90</v>
      </c>
      <c r="D1081" t="s">
        <v>57</v>
      </c>
      <c r="E1081">
        <v>20</v>
      </c>
      <c r="F1081" t="s">
        <v>112</v>
      </c>
      <c r="G1081" t="s">
        <v>96</v>
      </c>
      <c r="H1081" s="321">
        <v>1135395010.4766483</v>
      </c>
      <c r="I1081" t="str">
        <f>Table3[[#This Row],[Company ]]&amp;Table3[[#This Row],[Product]]</f>
        <v>WH GroupPigs</v>
      </c>
      <c r="J1081" t="str">
        <f>INDEX('Company+Product scope'!D:D,MATCH(Table3[[#This Row],[Company+Product key]],'Company+Product scope'!C:C,0))</f>
        <v>Yes</v>
      </c>
    </row>
    <row r="1082" spans="1:10">
      <c r="A1082" t="s">
        <v>51</v>
      </c>
      <c r="B1082" t="s">
        <v>87</v>
      </c>
      <c r="C1082" t="s">
        <v>90</v>
      </c>
      <c r="D1082" t="s">
        <v>72</v>
      </c>
      <c r="E1082">
        <v>20</v>
      </c>
      <c r="F1082" t="s">
        <v>112</v>
      </c>
      <c r="G1082" t="s">
        <v>96</v>
      </c>
      <c r="H1082" s="321">
        <v>626376360.3259666</v>
      </c>
      <c r="I1082" t="str">
        <f>Table3[[#This Row],[Company ]]&amp;Table3[[#This Row],[Product]]</f>
        <v>WH GroupPigs</v>
      </c>
      <c r="J1082" t="str">
        <f>INDEX('Company+Product scope'!D:D,MATCH(Table3[[#This Row],[Company+Product key]],'Company+Product scope'!C:C,0))</f>
        <v>Yes</v>
      </c>
    </row>
    <row r="1083" spans="1:10">
      <c r="A1083" t="s">
        <v>51</v>
      </c>
      <c r="B1083" t="s">
        <v>87</v>
      </c>
      <c r="C1083" t="s">
        <v>90</v>
      </c>
      <c r="D1083" t="s">
        <v>88</v>
      </c>
      <c r="E1083">
        <v>20</v>
      </c>
      <c r="F1083" t="s">
        <v>112</v>
      </c>
      <c r="G1083" t="s">
        <v>96</v>
      </c>
      <c r="H1083" s="321">
        <v>289401171.74225986</v>
      </c>
      <c r="I1083" t="str">
        <f>Table3[[#This Row],[Company ]]&amp;Table3[[#This Row],[Product]]</f>
        <v>WH GroupPigs</v>
      </c>
      <c r="J1083" t="str">
        <f>INDEX('Company+Product scope'!D:D,MATCH(Table3[[#This Row],[Company+Product key]],'Company+Product scope'!C:C,0))</f>
        <v>Yes</v>
      </c>
    </row>
    <row r="1084" spans="1:10">
      <c r="A1084" t="s">
        <v>51</v>
      </c>
      <c r="B1084" t="s">
        <v>52</v>
      </c>
      <c r="C1084" t="s">
        <v>90</v>
      </c>
      <c r="D1084" t="s">
        <v>57</v>
      </c>
      <c r="E1084">
        <v>20</v>
      </c>
      <c r="F1084" t="s">
        <v>112</v>
      </c>
      <c r="G1084" t="s">
        <v>96</v>
      </c>
      <c r="H1084" s="321">
        <v>1025260162.4000001</v>
      </c>
      <c r="I1084" t="str">
        <f>Table3[[#This Row],[Company ]]&amp;Table3[[#This Row],[Product]]</f>
        <v>JBSPigs</v>
      </c>
      <c r="J1084" t="str">
        <f>INDEX('Company+Product scope'!D:D,MATCH(Table3[[#This Row],[Company+Product key]],'Company+Product scope'!C:C,0))</f>
        <v>Yes</v>
      </c>
    </row>
    <row r="1085" spans="1:10">
      <c r="A1085" t="s">
        <v>51</v>
      </c>
      <c r="B1085" t="s">
        <v>52</v>
      </c>
      <c r="C1085" t="s">
        <v>90</v>
      </c>
      <c r="D1085" t="s">
        <v>54</v>
      </c>
      <c r="E1085">
        <v>20</v>
      </c>
      <c r="F1085" t="s">
        <v>112</v>
      </c>
      <c r="G1085" t="s">
        <v>96</v>
      </c>
      <c r="H1085" s="321">
        <v>426342886.82666671</v>
      </c>
      <c r="I1085" t="str">
        <f>Table3[[#This Row],[Company ]]&amp;Table3[[#This Row],[Product]]</f>
        <v>JBSPigs</v>
      </c>
      <c r="J1085" t="str">
        <f>INDEX('Company+Product scope'!D:D,MATCH(Table3[[#This Row],[Company+Product key]],'Company+Product scope'!C:C,0))</f>
        <v>Yes</v>
      </c>
    </row>
    <row r="1086" spans="1:10">
      <c r="A1086" t="s">
        <v>51</v>
      </c>
      <c r="B1086" t="s">
        <v>52</v>
      </c>
      <c r="C1086" t="s">
        <v>90</v>
      </c>
      <c r="D1086" t="s">
        <v>58</v>
      </c>
      <c r="E1086">
        <v>20</v>
      </c>
      <c r="F1086" t="s">
        <v>112</v>
      </c>
      <c r="G1086" t="s">
        <v>96</v>
      </c>
      <c r="H1086" s="321">
        <v>94900316.839466676</v>
      </c>
      <c r="I1086" t="str">
        <f>Table3[[#This Row],[Company ]]&amp;Table3[[#This Row],[Product]]</f>
        <v>JBSPigs</v>
      </c>
      <c r="J1086" t="str">
        <f>INDEX('Company+Product scope'!D:D,MATCH(Table3[[#This Row],[Company+Product key]],'Company+Product scope'!C:C,0))</f>
        <v>Yes</v>
      </c>
    </row>
    <row r="1087" spans="1:10">
      <c r="A1087" t="s">
        <v>51</v>
      </c>
      <c r="B1087" t="s">
        <v>52</v>
      </c>
      <c r="C1087" t="s">
        <v>90</v>
      </c>
      <c r="D1087" t="s">
        <v>64</v>
      </c>
      <c r="E1087">
        <v>20</v>
      </c>
      <c r="F1087" t="s">
        <v>112</v>
      </c>
      <c r="G1087" t="s">
        <v>96</v>
      </c>
      <c r="H1087" s="321">
        <v>83660998.185600013</v>
      </c>
      <c r="I1087" t="str">
        <f>Table3[[#This Row],[Company ]]&amp;Table3[[#This Row],[Product]]</f>
        <v>JBSPigs</v>
      </c>
      <c r="J1087" t="str">
        <f>INDEX('Company+Product scope'!D:D,MATCH(Table3[[#This Row],[Company+Product key]],'Company+Product scope'!C:C,0))</f>
        <v>Yes</v>
      </c>
    </row>
    <row r="1088" spans="1:10">
      <c r="A1088" t="s">
        <v>51</v>
      </c>
      <c r="B1088" t="s">
        <v>61</v>
      </c>
      <c r="C1088" t="s">
        <v>90</v>
      </c>
      <c r="D1088" t="s">
        <v>57</v>
      </c>
      <c r="E1088">
        <v>20</v>
      </c>
      <c r="F1088" t="s">
        <v>112</v>
      </c>
      <c r="G1088" t="s">
        <v>96</v>
      </c>
      <c r="H1088" s="321">
        <v>785684991.00000012</v>
      </c>
      <c r="I1088" t="str">
        <f>Table3[[#This Row],[Company ]]&amp;Table3[[#This Row],[Product]]</f>
        <v>TysonPigs</v>
      </c>
      <c r="J1088" t="str">
        <f>INDEX('Company+Product scope'!D:D,MATCH(Table3[[#This Row],[Company+Product key]],'Company+Product scope'!C:C,0))</f>
        <v>Yes</v>
      </c>
    </row>
    <row r="1089" spans="1:10">
      <c r="A1089" t="s">
        <v>51</v>
      </c>
      <c r="B1089" t="s">
        <v>70</v>
      </c>
      <c r="C1089" t="s">
        <v>90</v>
      </c>
      <c r="D1089" t="s">
        <v>64</v>
      </c>
      <c r="E1089">
        <v>20</v>
      </c>
      <c r="F1089" t="s">
        <v>112</v>
      </c>
      <c r="G1089" t="s">
        <v>96</v>
      </c>
      <c r="H1089" s="321">
        <v>730987146.66666675</v>
      </c>
      <c r="I1089" t="str">
        <f>Table3[[#This Row],[Company ]]&amp;Table3[[#This Row],[Product]]</f>
        <v>Tönnies GroupPigs</v>
      </c>
      <c r="J1089" t="str">
        <f>INDEX('Company+Product scope'!D:D,MATCH(Table3[[#This Row],[Company+Product key]],'Company+Product scope'!C:C,0))</f>
        <v>Yes</v>
      </c>
    </row>
    <row r="1090" spans="1:10">
      <c r="A1090" t="s">
        <v>51</v>
      </c>
      <c r="B1090" t="s">
        <v>67</v>
      </c>
      <c r="C1090" t="s">
        <v>90</v>
      </c>
      <c r="D1090" t="s">
        <v>64</v>
      </c>
      <c r="E1090">
        <v>20</v>
      </c>
      <c r="F1090" t="s">
        <v>112</v>
      </c>
      <c r="G1090" t="s">
        <v>96</v>
      </c>
      <c r="H1090" s="321">
        <v>600191809.63555562</v>
      </c>
      <c r="I1090" t="str">
        <f>Table3[[#This Row],[Company ]]&amp;Table3[[#This Row],[Product]]</f>
        <v>Danish CrownPigs</v>
      </c>
      <c r="J1090" t="str">
        <f>INDEX('Company+Product scope'!D:D,MATCH(Table3[[#This Row],[Company+Product key]],'Company+Product scope'!C:C,0))</f>
        <v>Yes</v>
      </c>
    </row>
    <row r="1091" spans="1:10">
      <c r="A1091" t="s">
        <v>51</v>
      </c>
      <c r="B1091" t="s">
        <v>67</v>
      </c>
      <c r="C1091" t="s">
        <v>90</v>
      </c>
      <c r="D1091" t="s">
        <v>88</v>
      </c>
      <c r="E1091">
        <v>20</v>
      </c>
      <c r="F1091" t="s">
        <v>112</v>
      </c>
      <c r="G1091" t="s">
        <v>96</v>
      </c>
      <c r="H1091" s="321">
        <v>58714416.159999996</v>
      </c>
      <c r="I1091" t="str">
        <f>Table3[[#This Row],[Company ]]&amp;Table3[[#This Row],[Product]]</f>
        <v>Danish CrownPigs</v>
      </c>
      <c r="J1091" t="str">
        <f>INDEX('Company+Product scope'!D:D,MATCH(Table3[[#This Row],[Company+Product key]],'Company+Product scope'!C:C,0))</f>
        <v>Yes</v>
      </c>
    </row>
    <row r="1092" spans="1:10">
      <c r="A1092" t="s">
        <v>51</v>
      </c>
      <c r="B1092" t="s">
        <v>66</v>
      </c>
      <c r="C1092" t="s">
        <v>90</v>
      </c>
      <c r="D1092" t="s">
        <v>64</v>
      </c>
      <c r="E1092">
        <v>20</v>
      </c>
      <c r="F1092" t="s">
        <v>112</v>
      </c>
      <c r="G1092" t="s">
        <v>96</v>
      </c>
      <c r="H1092" s="321">
        <v>494499491.63200009</v>
      </c>
      <c r="I1092" t="str">
        <f>Table3[[#This Row],[Company ]]&amp;Table3[[#This Row],[Product]]</f>
        <v>Vion Food GroupPigs</v>
      </c>
      <c r="J1092" t="str">
        <f>INDEX('Company+Product scope'!D:D,MATCH(Table3[[#This Row],[Company+Product key]],'Company+Product scope'!C:C,0))</f>
        <v>Yes</v>
      </c>
    </row>
    <row r="1093" spans="1:10">
      <c r="A1093" t="s">
        <v>51</v>
      </c>
      <c r="B1093" t="s">
        <v>91</v>
      </c>
      <c r="C1093" t="s">
        <v>90</v>
      </c>
      <c r="D1093" t="s">
        <v>72</v>
      </c>
      <c r="E1093">
        <v>20</v>
      </c>
      <c r="F1093" t="s">
        <v>112</v>
      </c>
      <c r="G1093" t="s">
        <v>96</v>
      </c>
      <c r="H1093" s="321">
        <v>630276898.33333337</v>
      </c>
      <c r="I1093" t="str">
        <f>Table3[[#This Row],[Company ]]&amp;Table3[[#This Row],[Product]]</f>
        <v>Muyuan FoodstuffPigs</v>
      </c>
      <c r="J1093" t="str">
        <f>INDEX('Company+Product scope'!D:D,MATCH(Table3[[#This Row],[Company+Product key]],'Company+Product scope'!C:C,0))</f>
        <v>Yes</v>
      </c>
    </row>
    <row r="1094" spans="1:10">
      <c r="A1094" t="s">
        <v>51</v>
      </c>
      <c r="B1094" t="s">
        <v>73</v>
      </c>
      <c r="C1094" t="s">
        <v>90</v>
      </c>
      <c r="D1094" t="s">
        <v>54</v>
      </c>
      <c r="E1094">
        <v>20</v>
      </c>
      <c r="F1094" t="s">
        <v>112</v>
      </c>
      <c r="G1094" t="s">
        <v>96</v>
      </c>
      <c r="H1094" s="321">
        <v>466298600.90666676</v>
      </c>
      <c r="I1094" t="str">
        <f>Table3[[#This Row],[Company ]]&amp;Table3[[#This Row],[Product]]</f>
        <v>BRFPigs</v>
      </c>
      <c r="J1094" t="str">
        <f>INDEX('Company+Product scope'!D:D,MATCH(Table3[[#This Row],[Company+Product key]],'Company+Product scope'!C:C,0))</f>
        <v>Yes</v>
      </c>
    </row>
    <row r="1095" spans="1:10">
      <c r="A1095" t="s">
        <v>51</v>
      </c>
      <c r="B1095" t="s">
        <v>92</v>
      </c>
      <c r="C1095" t="s">
        <v>90</v>
      </c>
      <c r="D1095" t="s">
        <v>64</v>
      </c>
      <c r="E1095">
        <v>20</v>
      </c>
      <c r="F1095" t="s">
        <v>112</v>
      </c>
      <c r="G1095" t="s">
        <v>96</v>
      </c>
      <c r="H1095" s="321">
        <v>349499259.25925934</v>
      </c>
      <c r="I1095" t="str">
        <f>Table3[[#This Row],[Company ]]&amp;Table3[[#This Row],[Product]]</f>
        <v>Grupo VallPigs</v>
      </c>
      <c r="J1095" t="str">
        <f>INDEX('Company+Product scope'!D:D,MATCH(Table3[[#This Row],[Company+Product key]],'Company+Product scope'!C:C,0))</f>
        <v>Yes</v>
      </c>
    </row>
    <row r="1096" spans="1:10">
      <c r="A1096" t="s">
        <v>51</v>
      </c>
      <c r="B1096" t="s">
        <v>93</v>
      </c>
      <c r="C1096" t="s">
        <v>90</v>
      </c>
      <c r="D1096" t="s">
        <v>72</v>
      </c>
      <c r="E1096">
        <v>20</v>
      </c>
      <c r="F1096" t="s">
        <v>112</v>
      </c>
      <c r="G1096" t="s">
        <v>96</v>
      </c>
      <c r="H1096" s="321">
        <v>401647043.05555564</v>
      </c>
      <c r="I1096" t="str">
        <f>Table3[[#This Row],[Company ]]&amp;Table3[[#This Row],[Product]]</f>
        <v>Zhengbang GroupPigs</v>
      </c>
      <c r="J1096" t="str">
        <f>INDEX('Company+Product scope'!D:D,MATCH(Table3[[#This Row],[Company+Product key]],'Company+Product scope'!C:C,0))</f>
        <v>Yes</v>
      </c>
    </row>
    <row r="1097" spans="1:10">
      <c r="A1097" t="s">
        <v>51</v>
      </c>
      <c r="B1097" t="s">
        <v>63</v>
      </c>
      <c r="C1097" t="s">
        <v>90</v>
      </c>
      <c r="D1097" t="s">
        <v>64</v>
      </c>
      <c r="E1097">
        <v>20</v>
      </c>
      <c r="F1097" t="s">
        <v>112</v>
      </c>
      <c r="G1097" t="s">
        <v>96</v>
      </c>
      <c r="H1097" s="321">
        <v>344412991.4529916</v>
      </c>
      <c r="I1097" t="str">
        <f>Table3[[#This Row],[Company ]]&amp;Table3[[#This Row],[Product]]</f>
        <v>BigardPigs</v>
      </c>
      <c r="J1097" t="str">
        <f>INDEX('Company+Product scope'!D:D,MATCH(Table3[[#This Row],[Company+Product key]],'Company+Product scope'!C:C,0))</f>
        <v>Yes</v>
      </c>
    </row>
    <row r="1098" spans="1:10">
      <c r="A1098" t="s">
        <v>51</v>
      </c>
      <c r="B1098" t="s">
        <v>89</v>
      </c>
      <c r="C1098" t="s">
        <v>90</v>
      </c>
      <c r="D1098" t="s">
        <v>54</v>
      </c>
      <c r="E1098">
        <v>20</v>
      </c>
      <c r="F1098" t="s">
        <v>112</v>
      </c>
      <c r="G1098" t="s">
        <v>96</v>
      </c>
      <c r="H1098" s="321">
        <v>353126347.22222227</v>
      </c>
      <c r="I1098" t="str">
        <f>Table3[[#This Row],[Company ]]&amp;Table3[[#This Row],[Product]]</f>
        <v>Aurora AlimentosPigs</v>
      </c>
      <c r="J1098" t="str">
        <f>INDEX('Company+Product scope'!D:D,MATCH(Table3[[#This Row],[Company+Product key]],'Company+Product scope'!C:C,0))</f>
        <v>Yes</v>
      </c>
    </row>
    <row r="1099" spans="1:10">
      <c r="A1099" t="s">
        <v>51</v>
      </c>
      <c r="B1099" t="s">
        <v>77</v>
      </c>
      <c r="C1099" t="s">
        <v>90</v>
      </c>
      <c r="D1099" t="s">
        <v>57</v>
      </c>
      <c r="E1099">
        <v>20</v>
      </c>
      <c r="F1099" t="s">
        <v>112</v>
      </c>
      <c r="G1099" t="s">
        <v>96</v>
      </c>
      <c r="H1099" s="321">
        <v>145120416.66666669</v>
      </c>
      <c r="I1099" t="str">
        <f>Table3[[#This Row],[Company ]]&amp;Table3[[#This Row],[Product]]</f>
        <v>Charoen PokphandPigs</v>
      </c>
      <c r="J1099" t="str">
        <f>INDEX('Company+Product scope'!D:D,MATCH(Table3[[#This Row],[Company+Product key]],'Company+Product scope'!C:C,0))</f>
        <v>Yes</v>
      </c>
    </row>
    <row r="1100" spans="1:10">
      <c r="A1100" t="s">
        <v>51</v>
      </c>
      <c r="B1100" t="s">
        <v>77</v>
      </c>
      <c r="C1100" t="s">
        <v>90</v>
      </c>
      <c r="D1100" t="s">
        <v>78</v>
      </c>
      <c r="E1100">
        <v>20</v>
      </c>
      <c r="F1100" t="s">
        <v>112</v>
      </c>
      <c r="G1100" t="s">
        <v>96</v>
      </c>
      <c r="H1100" s="321">
        <v>99133516.666666687</v>
      </c>
      <c r="I1100" t="str">
        <f>Table3[[#This Row],[Company ]]&amp;Table3[[#This Row],[Product]]</f>
        <v>Charoen PokphandPigs</v>
      </c>
      <c r="J1100" t="str">
        <f>INDEX('Company+Product scope'!D:D,MATCH(Table3[[#This Row],[Company+Product key]],'Company+Product scope'!C:C,0))</f>
        <v>Yes</v>
      </c>
    </row>
    <row r="1101" spans="1:10">
      <c r="A1101" t="s">
        <v>51</v>
      </c>
      <c r="B1101" t="s">
        <v>77</v>
      </c>
      <c r="C1101" t="s">
        <v>90</v>
      </c>
      <c r="D1101" t="s">
        <v>72</v>
      </c>
      <c r="E1101">
        <v>20</v>
      </c>
      <c r="F1101" t="s">
        <v>112</v>
      </c>
      <c r="G1101" t="s">
        <v>96</v>
      </c>
      <c r="H1101" s="321">
        <v>53711379.722222231</v>
      </c>
      <c r="I1101" t="str">
        <f>Table3[[#This Row],[Company ]]&amp;Table3[[#This Row],[Product]]</f>
        <v>Charoen PokphandPigs</v>
      </c>
      <c r="J1101" t="str">
        <f>INDEX('Company+Product scope'!D:D,MATCH(Table3[[#This Row],[Company+Product key]],'Company+Product scope'!C:C,0))</f>
        <v>Yes</v>
      </c>
    </row>
    <row r="1102" spans="1:10">
      <c r="A1102" t="s">
        <v>51</v>
      </c>
      <c r="B1102" t="s">
        <v>69</v>
      </c>
      <c r="C1102" t="s">
        <v>90</v>
      </c>
      <c r="D1102" t="s">
        <v>64</v>
      </c>
      <c r="E1102">
        <v>20</v>
      </c>
      <c r="F1102" t="s">
        <v>112</v>
      </c>
      <c r="G1102" t="s">
        <v>96</v>
      </c>
      <c r="H1102" s="321">
        <v>271192533.33333337</v>
      </c>
      <c r="I1102" t="str">
        <f>Table3[[#This Row],[Company ]]&amp;Table3[[#This Row],[Product]]</f>
        <v>WestfleischPigs</v>
      </c>
      <c r="J1102" t="str">
        <f>INDEX('Company+Product scope'!D:D,MATCH(Table3[[#This Row],[Company+Product key]],'Company+Product scope'!C:C,0))</f>
        <v>Yes</v>
      </c>
    </row>
    <row r="1103" spans="1:10">
      <c r="A1103" t="s">
        <v>51</v>
      </c>
      <c r="B1103" t="s">
        <v>94</v>
      </c>
      <c r="C1103" t="s">
        <v>90</v>
      </c>
      <c r="D1103" t="s">
        <v>64</v>
      </c>
      <c r="E1103">
        <v>20</v>
      </c>
      <c r="F1103" t="s">
        <v>112</v>
      </c>
      <c r="G1103" t="s">
        <v>96</v>
      </c>
      <c r="H1103" s="321">
        <v>262974577.77777782</v>
      </c>
      <c r="I1103" t="str">
        <f>Table3[[#This Row],[Company ]]&amp;Table3[[#This Row],[Product]]</f>
        <v>Grupo JorgePigs</v>
      </c>
      <c r="J1103" t="str">
        <f>INDEX('Company+Product scope'!D:D,MATCH(Table3[[#This Row],[Company+Product key]],'Company+Product scope'!C:C,0))</f>
        <v>Yes</v>
      </c>
    </row>
    <row r="1104" spans="1:10">
      <c r="A1104" t="s">
        <v>51</v>
      </c>
      <c r="B1104" t="s">
        <v>83</v>
      </c>
      <c r="C1104" t="s">
        <v>90</v>
      </c>
      <c r="D1104" t="s">
        <v>72</v>
      </c>
      <c r="E1104">
        <v>20</v>
      </c>
      <c r="F1104" t="s">
        <v>112</v>
      </c>
      <c r="G1104" t="s">
        <v>96</v>
      </c>
      <c r="H1104" s="321">
        <v>188227490.00000003</v>
      </c>
      <c r="I1104" t="str">
        <f>Table3[[#This Row],[Company ]]&amp;Table3[[#This Row],[Product]]</f>
        <v>New Hope GroupPigs</v>
      </c>
      <c r="J1104" t="str">
        <f>INDEX('Company+Product scope'!D:D,MATCH(Table3[[#This Row],[Company+Product key]],'Company+Product scope'!C:C,0))</f>
        <v>Yes</v>
      </c>
    </row>
    <row r="1105" spans="1:10">
      <c r="A1105" t="s">
        <v>51</v>
      </c>
      <c r="B1105" t="s">
        <v>74</v>
      </c>
      <c r="C1105" t="s">
        <v>90</v>
      </c>
      <c r="D1105" t="s">
        <v>72</v>
      </c>
      <c r="E1105">
        <v>20</v>
      </c>
      <c r="F1105" t="s">
        <v>112</v>
      </c>
      <c r="G1105" t="s">
        <v>96</v>
      </c>
      <c r="H1105" s="321">
        <v>182523626.66666669</v>
      </c>
      <c r="I1105" t="str">
        <f>Table3[[#This Row],[Company ]]&amp;Table3[[#This Row],[Product]]</f>
        <v>Wen's Food GroupPigs</v>
      </c>
      <c r="J1105" t="str">
        <f>INDEX('Company+Product scope'!D:D,MATCH(Table3[[#This Row],[Company+Product key]],'Company+Product scope'!C:C,0))</f>
        <v>Yes</v>
      </c>
    </row>
    <row r="1106" spans="1:10">
      <c r="A1106" t="s">
        <v>51</v>
      </c>
      <c r="B1106" t="s">
        <v>65</v>
      </c>
      <c r="C1106" t="s">
        <v>90</v>
      </c>
      <c r="D1106" t="s">
        <v>64</v>
      </c>
      <c r="E1106">
        <v>20</v>
      </c>
      <c r="F1106" t="s">
        <v>112</v>
      </c>
      <c r="G1106" t="s">
        <v>96</v>
      </c>
      <c r="H1106" s="321">
        <v>29064387.464387469</v>
      </c>
      <c r="I1106" t="str">
        <f>Table3[[#This Row],[Company ]]&amp;Table3[[#This Row],[Product]]</f>
        <v>Gruppo CremoniniPigs</v>
      </c>
      <c r="J1106" t="str">
        <f>INDEX('Company+Product scope'!D:D,MATCH(Table3[[#This Row],[Company+Product key]],'Company+Product scope'!C:C,0))</f>
        <v>Yes</v>
      </c>
    </row>
    <row r="1107" spans="1:10">
      <c r="A1107" t="s">
        <v>51</v>
      </c>
      <c r="B1107" t="s">
        <v>52</v>
      </c>
      <c r="C1107" t="s">
        <v>53</v>
      </c>
      <c r="D1107" t="s">
        <v>54</v>
      </c>
      <c r="E1107">
        <v>20</v>
      </c>
      <c r="F1107" t="s">
        <v>113</v>
      </c>
      <c r="G1107" t="s">
        <v>96</v>
      </c>
      <c r="H1107" s="321">
        <v>3909169548.2574511</v>
      </c>
      <c r="I1107" t="str">
        <f>Table3[[#This Row],[Company ]]&amp;Table3[[#This Row],[Product]]</f>
        <v>JBSCattle</v>
      </c>
      <c r="J1107" t="str">
        <f>INDEX('Company+Product scope'!D:D,MATCH(Table3[[#This Row],[Company+Product key]],'Company+Product scope'!C:C,0))</f>
        <v>Yes</v>
      </c>
    </row>
    <row r="1108" spans="1:10">
      <c r="A1108" t="s">
        <v>51</v>
      </c>
      <c r="B1108" t="s">
        <v>52</v>
      </c>
      <c r="C1108" t="s">
        <v>53</v>
      </c>
      <c r="D1108" t="s">
        <v>57</v>
      </c>
      <c r="E1108">
        <v>20</v>
      </c>
      <c r="F1108" t="s">
        <v>113</v>
      </c>
      <c r="G1108" t="s">
        <v>96</v>
      </c>
      <c r="H1108" s="321">
        <v>3743631991.1915503</v>
      </c>
      <c r="I1108" t="str">
        <f>Table3[[#This Row],[Company ]]&amp;Table3[[#This Row],[Product]]</f>
        <v>JBSCattle</v>
      </c>
      <c r="J1108" t="str">
        <f>INDEX('Company+Product scope'!D:D,MATCH(Table3[[#This Row],[Company+Product key]],'Company+Product scope'!C:C,0))</f>
        <v>Yes</v>
      </c>
    </row>
    <row r="1109" spans="1:10">
      <c r="A1109" t="s">
        <v>51</v>
      </c>
      <c r="B1109" t="s">
        <v>52</v>
      </c>
      <c r="C1109" t="s">
        <v>53</v>
      </c>
      <c r="D1109" t="s">
        <v>58</v>
      </c>
      <c r="E1109">
        <v>20</v>
      </c>
      <c r="F1109" t="s">
        <v>113</v>
      </c>
      <c r="G1109" t="s">
        <v>96</v>
      </c>
      <c r="H1109" s="321">
        <v>628324101.17200649</v>
      </c>
      <c r="I1109" t="str">
        <f>Table3[[#This Row],[Company ]]&amp;Table3[[#This Row],[Product]]</f>
        <v>JBSCattle</v>
      </c>
      <c r="J1109" t="str">
        <f>INDEX('Company+Product scope'!D:D,MATCH(Table3[[#This Row],[Company+Product key]],'Company+Product scope'!C:C,0))</f>
        <v>Yes</v>
      </c>
    </row>
    <row r="1110" spans="1:10">
      <c r="A1110" t="s">
        <v>51</v>
      </c>
      <c r="B1110" t="s">
        <v>59</v>
      </c>
      <c r="C1110" t="s">
        <v>53</v>
      </c>
      <c r="D1110" t="s">
        <v>54</v>
      </c>
      <c r="E1110">
        <v>20</v>
      </c>
      <c r="F1110" t="s">
        <v>113</v>
      </c>
      <c r="G1110" t="s">
        <v>96</v>
      </c>
      <c r="H1110" s="321">
        <v>1610105526.9880097</v>
      </c>
      <c r="I1110" t="str">
        <f>Table3[[#This Row],[Company ]]&amp;Table3[[#This Row],[Product]]</f>
        <v>MarfrigCattle</v>
      </c>
      <c r="J1110" t="str">
        <f>INDEX('Company+Product scope'!D:D,MATCH(Table3[[#This Row],[Company+Product key]],'Company+Product scope'!C:C,0))</f>
        <v>Yes</v>
      </c>
    </row>
    <row r="1111" spans="1:10">
      <c r="A1111" t="s">
        <v>51</v>
      </c>
      <c r="B1111" t="s">
        <v>59</v>
      </c>
      <c r="C1111" t="s">
        <v>53</v>
      </c>
      <c r="D1111" t="s">
        <v>57</v>
      </c>
      <c r="E1111">
        <v>20</v>
      </c>
      <c r="F1111" t="s">
        <v>113</v>
      </c>
      <c r="G1111" t="s">
        <v>96</v>
      </c>
      <c r="H1111" s="321">
        <v>1229941386.7514853</v>
      </c>
      <c r="I1111" t="str">
        <f>Table3[[#This Row],[Company ]]&amp;Table3[[#This Row],[Product]]</f>
        <v>MarfrigCattle</v>
      </c>
      <c r="J1111" t="str">
        <f>INDEX('Company+Product scope'!D:D,MATCH(Table3[[#This Row],[Company+Product key]],'Company+Product scope'!C:C,0))</f>
        <v>Yes</v>
      </c>
    </row>
    <row r="1112" spans="1:10">
      <c r="A1112" t="s">
        <v>51</v>
      </c>
      <c r="B1112" t="s">
        <v>60</v>
      </c>
      <c r="C1112" t="s">
        <v>53</v>
      </c>
      <c r="D1112" t="s">
        <v>57</v>
      </c>
      <c r="E1112">
        <v>20</v>
      </c>
      <c r="F1112" t="s">
        <v>113</v>
      </c>
      <c r="G1112" t="s">
        <v>96</v>
      </c>
      <c r="H1112" s="321">
        <v>2925175310.6995883</v>
      </c>
      <c r="I1112" t="str">
        <f>Table3[[#This Row],[Company ]]&amp;Table3[[#This Row],[Product]]</f>
        <v>CargillCattle</v>
      </c>
      <c r="J1112" t="str">
        <f>INDEX('Company+Product scope'!D:D,MATCH(Table3[[#This Row],[Company+Product key]],'Company+Product scope'!C:C,0))</f>
        <v>Yes</v>
      </c>
    </row>
    <row r="1113" spans="1:10">
      <c r="A1113" t="s">
        <v>51</v>
      </c>
      <c r="B1113" t="s">
        <v>60</v>
      </c>
      <c r="C1113" t="s">
        <v>53</v>
      </c>
      <c r="D1113" t="s">
        <v>58</v>
      </c>
      <c r="E1113">
        <v>20</v>
      </c>
      <c r="F1113" t="s">
        <v>113</v>
      </c>
      <c r="G1113" t="s">
        <v>96</v>
      </c>
      <c r="H1113" s="321">
        <v>178655298.61111113</v>
      </c>
      <c r="I1113" t="str">
        <f>Table3[[#This Row],[Company ]]&amp;Table3[[#This Row],[Product]]</f>
        <v>CargillCattle</v>
      </c>
      <c r="J1113" t="str">
        <f>INDEX('Company+Product scope'!D:D,MATCH(Table3[[#This Row],[Company+Product key]],'Company+Product scope'!C:C,0))</f>
        <v>Yes</v>
      </c>
    </row>
    <row r="1114" spans="1:10">
      <c r="A1114" t="s">
        <v>51</v>
      </c>
      <c r="B1114" t="s">
        <v>61</v>
      </c>
      <c r="C1114" t="s">
        <v>53</v>
      </c>
      <c r="D1114" t="s">
        <v>57</v>
      </c>
      <c r="E1114">
        <v>20</v>
      </c>
      <c r="F1114" t="s">
        <v>113</v>
      </c>
      <c r="G1114" t="s">
        <v>96</v>
      </c>
      <c r="H1114" s="321">
        <v>2470764250.5462375</v>
      </c>
      <c r="I1114" t="str">
        <f>Table3[[#This Row],[Company ]]&amp;Table3[[#This Row],[Product]]</f>
        <v>TysonCattle</v>
      </c>
      <c r="J1114" t="str">
        <f>INDEX('Company+Product scope'!D:D,MATCH(Table3[[#This Row],[Company+Product key]],'Company+Product scope'!C:C,0))</f>
        <v>Yes</v>
      </c>
    </row>
    <row r="1115" spans="1:10">
      <c r="A1115" t="s">
        <v>51</v>
      </c>
      <c r="B1115" t="s">
        <v>61</v>
      </c>
      <c r="C1115" t="s">
        <v>53</v>
      </c>
      <c r="D1115" t="s">
        <v>58</v>
      </c>
      <c r="E1115">
        <v>20</v>
      </c>
      <c r="F1115" t="s">
        <v>113</v>
      </c>
      <c r="G1115" t="s">
        <v>96</v>
      </c>
      <c r="H1115" s="321">
        <v>108339976.03584656</v>
      </c>
      <c r="I1115" t="str">
        <f>Table3[[#This Row],[Company ]]&amp;Table3[[#This Row],[Product]]</f>
        <v>TysonCattle</v>
      </c>
      <c r="J1115" t="str">
        <f>INDEX('Company+Product scope'!D:D,MATCH(Table3[[#This Row],[Company+Product key]],'Company+Product scope'!C:C,0))</f>
        <v>Yes</v>
      </c>
    </row>
    <row r="1116" spans="1:10">
      <c r="A1116" t="s">
        <v>51</v>
      </c>
      <c r="B1116" t="s">
        <v>62</v>
      </c>
      <c r="C1116" t="s">
        <v>53</v>
      </c>
      <c r="D1116" t="s">
        <v>54</v>
      </c>
      <c r="E1116">
        <v>20</v>
      </c>
      <c r="F1116" t="s">
        <v>113</v>
      </c>
      <c r="G1116" t="s">
        <v>96</v>
      </c>
      <c r="H1116" s="321">
        <v>1642652013.5137343</v>
      </c>
      <c r="I1116" t="str">
        <f>Table3[[#This Row],[Company ]]&amp;Table3[[#This Row],[Product]]</f>
        <v>MinervaCattle</v>
      </c>
      <c r="J1116" t="str">
        <f>INDEX('Company+Product scope'!D:D,MATCH(Table3[[#This Row],[Company+Product key]],'Company+Product scope'!C:C,0))</f>
        <v>Yes</v>
      </c>
    </row>
    <row r="1117" spans="1:10">
      <c r="A1117" t="s">
        <v>51</v>
      </c>
      <c r="B1117" t="s">
        <v>63</v>
      </c>
      <c r="C1117" t="s">
        <v>53</v>
      </c>
      <c r="D1117" t="s">
        <v>64</v>
      </c>
      <c r="E1117">
        <v>20</v>
      </c>
      <c r="F1117" t="s">
        <v>113</v>
      </c>
      <c r="G1117" t="s">
        <v>96</v>
      </c>
      <c r="H1117" s="321">
        <v>2704330808.8888898</v>
      </c>
      <c r="I1117" t="str">
        <f>Table3[[#This Row],[Company ]]&amp;Table3[[#This Row],[Product]]</f>
        <v>BigardCattle</v>
      </c>
      <c r="J1117" t="str">
        <f>INDEX('Company+Product scope'!D:D,MATCH(Table3[[#This Row],[Company+Product key]],'Company+Product scope'!C:C,0))</f>
        <v>Yes</v>
      </c>
    </row>
    <row r="1118" spans="1:10">
      <c r="A1118" t="s">
        <v>51</v>
      </c>
      <c r="B1118" t="s">
        <v>65</v>
      </c>
      <c r="C1118" t="s">
        <v>53</v>
      </c>
      <c r="D1118" t="s">
        <v>64</v>
      </c>
      <c r="E1118">
        <v>20</v>
      </c>
      <c r="F1118" t="s">
        <v>113</v>
      </c>
      <c r="G1118" t="s">
        <v>96</v>
      </c>
      <c r="H1118" s="321">
        <v>2610495807.2592597</v>
      </c>
      <c r="I1118" t="str">
        <f>Table3[[#This Row],[Company ]]&amp;Table3[[#This Row],[Product]]</f>
        <v>Gruppo CremoniniCattle</v>
      </c>
      <c r="J1118" t="str">
        <f>INDEX('Company+Product scope'!D:D,MATCH(Table3[[#This Row],[Company+Product key]],'Company+Product scope'!C:C,0))</f>
        <v>Yes</v>
      </c>
    </row>
    <row r="1119" spans="1:10">
      <c r="A1119" t="s">
        <v>51</v>
      </c>
      <c r="B1119" t="s">
        <v>66</v>
      </c>
      <c r="C1119" t="s">
        <v>53</v>
      </c>
      <c r="D1119" t="s">
        <v>64</v>
      </c>
      <c r="E1119">
        <v>20</v>
      </c>
      <c r="F1119" t="s">
        <v>113</v>
      </c>
      <c r="G1119" t="s">
        <v>96</v>
      </c>
      <c r="H1119" s="321">
        <v>1072276726.9592974</v>
      </c>
      <c r="I1119" t="str">
        <f>Table3[[#This Row],[Company ]]&amp;Table3[[#This Row],[Product]]</f>
        <v>Vion Food GroupCattle</v>
      </c>
      <c r="J1119" t="str">
        <f>INDEX('Company+Product scope'!D:D,MATCH(Table3[[#This Row],[Company+Product key]],'Company+Product scope'!C:C,0))</f>
        <v>Yes</v>
      </c>
    </row>
    <row r="1120" spans="1:10">
      <c r="A1120" t="s">
        <v>51</v>
      </c>
      <c r="B1120" t="s">
        <v>67</v>
      </c>
      <c r="C1120" t="s">
        <v>53</v>
      </c>
      <c r="D1120" t="s">
        <v>64</v>
      </c>
      <c r="E1120">
        <v>20</v>
      </c>
      <c r="F1120" t="s">
        <v>113</v>
      </c>
      <c r="G1120" t="s">
        <v>96</v>
      </c>
      <c r="H1120" s="321">
        <v>1067082750.6833335</v>
      </c>
      <c r="I1120" t="str">
        <f>Table3[[#This Row],[Company ]]&amp;Table3[[#This Row],[Product]]</f>
        <v>Danish CrownCattle</v>
      </c>
      <c r="J1120" t="str">
        <f>INDEX('Company+Product scope'!D:D,MATCH(Table3[[#This Row],[Company+Product key]],'Company+Product scope'!C:C,0))</f>
        <v>Yes</v>
      </c>
    </row>
    <row r="1121" spans="1:10">
      <c r="A1121" t="s">
        <v>51</v>
      </c>
      <c r="B1121" t="s">
        <v>68</v>
      </c>
      <c r="C1121" t="s">
        <v>53</v>
      </c>
      <c r="D1121" t="s">
        <v>58</v>
      </c>
      <c r="E1121">
        <v>20</v>
      </c>
      <c r="F1121" t="s">
        <v>113</v>
      </c>
      <c r="G1121" t="s">
        <v>96</v>
      </c>
      <c r="H1121" s="321">
        <v>178655298.61111113</v>
      </c>
      <c r="I1121" t="str">
        <f>Table3[[#This Row],[Company ]]&amp;Table3[[#This Row],[Product]]</f>
        <v>Teys Cattle</v>
      </c>
      <c r="J1121" t="str">
        <f>INDEX('Company+Product scope'!D:D,MATCH(Table3[[#This Row],[Company+Product key]],'Company+Product scope'!C:C,0))</f>
        <v>Yes</v>
      </c>
    </row>
    <row r="1122" spans="1:10">
      <c r="A1122" t="s">
        <v>51</v>
      </c>
      <c r="B1122" t="s">
        <v>69</v>
      </c>
      <c r="C1122" t="s">
        <v>53</v>
      </c>
      <c r="D1122" t="s">
        <v>64</v>
      </c>
      <c r="E1122">
        <v>20</v>
      </c>
      <c r="F1122" t="s">
        <v>113</v>
      </c>
      <c r="G1122" t="s">
        <v>96</v>
      </c>
      <c r="H1122" s="321">
        <v>533261301.12888902</v>
      </c>
      <c r="I1122" t="str">
        <f>Table3[[#This Row],[Company ]]&amp;Table3[[#This Row],[Product]]</f>
        <v>WestfleischCattle</v>
      </c>
      <c r="J1122" t="str">
        <f>INDEX('Company+Product scope'!D:D,MATCH(Table3[[#This Row],[Company+Product key]],'Company+Product scope'!C:C,0))</f>
        <v>Yes</v>
      </c>
    </row>
    <row r="1123" spans="1:10">
      <c r="A1123" t="s">
        <v>51</v>
      </c>
      <c r="B1123" t="s">
        <v>70</v>
      </c>
      <c r="C1123" t="s">
        <v>53</v>
      </c>
      <c r="D1123" t="s">
        <v>64</v>
      </c>
      <c r="E1123">
        <v>20</v>
      </c>
      <c r="F1123" t="s">
        <v>113</v>
      </c>
      <c r="G1123" t="s">
        <v>96</v>
      </c>
      <c r="H1123" s="321">
        <v>509735067.25555563</v>
      </c>
      <c r="I1123" t="str">
        <f>Table3[[#This Row],[Company ]]&amp;Table3[[#This Row],[Product]]</f>
        <v>Tönnies GroupCattle</v>
      </c>
      <c r="J1123" t="str">
        <f>INDEX('Company+Product scope'!D:D,MATCH(Table3[[#This Row],[Company+Product key]],'Company+Product scope'!C:C,0))</f>
        <v>Yes</v>
      </c>
    </row>
    <row r="1124" spans="1:10">
      <c r="A1124" t="s">
        <v>51</v>
      </c>
      <c r="B1124" t="s">
        <v>52</v>
      </c>
      <c r="C1124" t="s">
        <v>71</v>
      </c>
      <c r="D1124" t="s">
        <v>57</v>
      </c>
      <c r="E1124">
        <v>20</v>
      </c>
      <c r="F1124" t="s">
        <v>113</v>
      </c>
      <c r="G1124" t="s">
        <v>96</v>
      </c>
      <c r="H1124" s="321">
        <v>772848219.32469618</v>
      </c>
      <c r="I1124" t="str">
        <f>Table3[[#This Row],[Company ]]&amp;Table3[[#This Row],[Product]]</f>
        <v>JBSChicken</v>
      </c>
      <c r="J1124" t="str">
        <f>INDEX('Company+Product scope'!D:D,MATCH(Table3[[#This Row],[Company+Product key]],'Company+Product scope'!C:C,0))</f>
        <v>Yes</v>
      </c>
    </row>
    <row r="1125" spans="1:10">
      <c r="A1125" t="s">
        <v>51</v>
      </c>
      <c r="B1125" t="s">
        <v>52</v>
      </c>
      <c r="C1125" t="s">
        <v>71</v>
      </c>
      <c r="D1125" t="s">
        <v>54</v>
      </c>
      <c r="E1125">
        <v>20</v>
      </c>
      <c r="F1125" t="s">
        <v>113</v>
      </c>
      <c r="G1125" t="s">
        <v>96</v>
      </c>
      <c r="H1125" s="321">
        <v>996748205.84768021</v>
      </c>
      <c r="I1125" t="str">
        <f>Table3[[#This Row],[Company ]]&amp;Table3[[#This Row],[Product]]</f>
        <v>JBSChicken</v>
      </c>
      <c r="J1125" t="str">
        <f>INDEX('Company+Product scope'!D:D,MATCH(Table3[[#This Row],[Company+Product key]],'Company+Product scope'!C:C,0))</f>
        <v>Yes</v>
      </c>
    </row>
    <row r="1126" spans="1:10">
      <c r="A1126" t="s">
        <v>51</v>
      </c>
      <c r="B1126" t="s">
        <v>52</v>
      </c>
      <c r="C1126" t="s">
        <v>71</v>
      </c>
      <c r="D1126" t="s">
        <v>64</v>
      </c>
      <c r="E1126">
        <v>20</v>
      </c>
      <c r="F1126" t="s">
        <v>113</v>
      </c>
      <c r="G1126" t="s">
        <v>96</v>
      </c>
      <c r="H1126" s="321">
        <v>199873639.28732949</v>
      </c>
      <c r="I1126" t="str">
        <f>Table3[[#This Row],[Company ]]&amp;Table3[[#This Row],[Product]]</f>
        <v>JBSChicken</v>
      </c>
      <c r="J1126" t="str">
        <f>INDEX('Company+Product scope'!D:D,MATCH(Table3[[#This Row],[Company+Product key]],'Company+Product scope'!C:C,0))</f>
        <v>Yes</v>
      </c>
    </row>
    <row r="1127" spans="1:10">
      <c r="A1127" t="s">
        <v>51</v>
      </c>
      <c r="B1127" t="s">
        <v>61</v>
      </c>
      <c r="C1127" t="s">
        <v>71</v>
      </c>
      <c r="D1127" t="s">
        <v>57</v>
      </c>
      <c r="E1127">
        <v>20</v>
      </c>
      <c r="F1127" t="s">
        <v>113</v>
      </c>
      <c r="G1127" t="s">
        <v>96</v>
      </c>
      <c r="H1127" s="321">
        <v>743179654.723441</v>
      </c>
      <c r="I1127" t="str">
        <f>Table3[[#This Row],[Company ]]&amp;Table3[[#This Row],[Product]]</f>
        <v>TysonChicken</v>
      </c>
      <c r="J1127" t="str">
        <f>INDEX('Company+Product scope'!D:D,MATCH(Table3[[#This Row],[Company+Product key]],'Company+Product scope'!C:C,0))</f>
        <v>Yes</v>
      </c>
    </row>
    <row r="1128" spans="1:10">
      <c r="A1128" t="s">
        <v>51</v>
      </c>
      <c r="B1128" t="s">
        <v>61</v>
      </c>
      <c r="C1128" t="s">
        <v>71</v>
      </c>
      <c r="D1128" t="s">
        <v>72</v>
      </c>
      <c r="E1128">
        <v>20</v>
      </c>
      <c r="F1128" t="s">
        <v>113</v>
      </c>
      <c r="G1128" t="s">
        <v>96</v>
      </c>
      <c r="H1128" s="321">
        <v>58721602.529032268</v>
      </c>
      <c r="I1128" t="str">
        <f>Table3[[#This Row],[Company ]]&amp;Table3[[#This Row],[Product]]</f>
        <v>TysonChicken</v>
      </c>
      <c r="J1128" t="str">
        <f>INDEX('Company+Product scope'!D:D,MATCH(Table3[[#This Row],[Company+Product key]],'Company+Product scope'!C:C,0))</f>
        <v>Yes</v>
      </c>
    </row>
    <row r="1129" spans="1:10">
      <c r="A1129" t="s">
        <v>51</v>
      </c>
      <c r="B1129" t="s">
        <v>73</v>
      </c>
      <c r="C1129" t="s">
        <v>71</v>
      </c>
      <c r="D1129" t="s">
        <v>54</v>
      </c>
      <c r="E1129">
        <v>20</v>
      </c>
      <c r="F1129" t="s">
        <v>113</v>
      </c>
      <c r="G1129" t="s">
        <v>96</v>
      </c>
      <c r="H1129" s="321">
        <v>1137813625.2183232</v>
      </c>
      <c r="I1129" t="str">
        <f>Table3[[#This Row],[Company ]]&amp;Table3[[#This Row],[Product]]</f>
        <v>BRFChicken</v>
      </c>
      <c r="J1129" t="str">
        <f>INDEX('Company+Product scope'!D:D,MATCH(Table3[[#This Row],[Company+Product key]],'Company+Product scope'!C:C,0))</f>
        <v>Yes</v>
      </c>
    </row>
    <row r="1130" spans="1:10">
      <c r="A1130" t="s">
        <v>51</v>
      </c>
      <c r="B1130" t="s">
        <v>74</v>
      </c>
      <c r="C1130" t="s">
        <v>71</v>
      </c>
      <c r="D1130" t="s">
        <v>72</v>
      </c>
      <c r="E1130">
        <v>20</v>
      </c>
      <c r="F1130" t="s">
        <v>113</v>
      </c>
      <c r="G1130" t="s">
        <v>96</v>
      </c>
      <c r="H1130" s="321">
        <v>332637832.80000007</v>
      </c>
      <c r="I1130" t="str">
        <f>Table3[[#This Row],[Company ]]&amp;Table3[[#This Row],[Product]]</f>
        <v>Wen's Food GroupChicken</v>
      </c>
      <c r="J1130" t="str">
        <f>INDEX('Company+Product scope'!D:D,MATCH(Table3[[#This Row],[Company+Product key]],'Company+Product scope'!C:C,0))</f>
        <v>Yes</v>
      </c>
    </row>
    <row r="1131" spans="1:10">
      <c r="A1131" t="s">
        <v>51</v>
      </c>
      <c r="B1131" t="s">
        <v>60</v>
      </c>
      <c r="C1131" t="s">
        <v>71</v>
      </c>
      <c r="D1131" t="s">
        <v>57</v>
      </c>
      <c r="E1131">
        <v>20</v>
      </c>
      <c r="F1131" t="s">
        <v>113</v>
      </c>
      <c r="G1131" t="s">
        <v>96</v>
      </c>
      <c r="H1131" s="321">
        <v>229638809.45777783</v>
      </c>
      <c r="I1131" t="str">
        <f>Table3[[#This Row],[Company ]]&amp;Table3[[#This Row],[Product]]</f>
        <v>CargillChicken</v>
      </c>
      <c r="J1131" t="str">
        <f>INDEX('Company+Product scope'!D:D,MATCH(Table3[[#This Row],[Company+Product key]],'Company+Product scope'!C:C,0))</f>
        <v>Yes</v>
      </c>
    </row>
    <row r="1132" spans="1:10">
      <c r="A1132" t="s">
        <v>51</v>
      </c>
      <c r="B1132" t="s">
        <v>60</v>
      </c>
      <c r="C1132" t="s">
        <v>71</v>
      </c>
      <c r="D1132" t="s">
        <v>54</v>
      </c>
      <c r="E1132">
        <v>20</v>
      </c>
      <c r="F1132" t="s">
        <v>113</v>
      </c>
      <c r="G1132" t="s">
        <v>96</v>
      </c>
      <c r="H1132" s="321">
        <v>189853736.02962965</v>
      </c>
      <c r="I1132" t="str">
        <f>Table3[[#This Row],[Company ]]&amp;Table3[[#This Row],[Product]]</f>
        <v>CargillChicken</v>
      </c>
      <c r="J1132" t="str">
        <f>INDEX('Company+Product scope'!D:D,MATCH(Table3[[#This Row],[Company+Product key]],'Company+Product scope'!C:C,0))</f>
        <v>Yes</v>
      </c>
    </row>
    <row r="1133" spans="1:10">
      <c r="A1133" t="s">
        <v>51</v>
      </c>
      <c r="B1133" t="s">
        <v>60</v>
      </c>
      <c r="C1133" t="s">
        <v>71</v>
      </c>
      <c r="D1133" t="s">
        <v>72</v>
      </c>
      <c r="E1133">
        <v>20</v>
      </c>
      <c r="F1133" t="s">
        <v>113</v>
      </c>
      <c r="G1133" t="s">
        <v>96</v>
      </c>
      <c r="H1133" s="321">
        <v>50612688.000000007</v>
      </c>
      <c r="I1133" t="str">
        <f>Table3[[#This Row],[Company ]]&amp;Table3[[#This Row],[Product]]</f>
        <v>CargillChicken</v>
      </c>
      <c r="J1133" t="str">
        <f>INDEX('Company+Product scope'!D:D,MATCH(Table3[[#This Row],[Company+Product key]],'Company+Product scope'!C:C,0))</f>
        <v>Yes</v>
      </c>
    </row>
    <row r="1134" spans="1:10">
      <c r="A1134" t="s">
        <v>51</v>
      </c>
      <c r="B1134" t="s">
        <v>60</v>
      </c>
      <c r="C1134" t="s">
        <v>71</v>
      </c>
      <c r="D1134" t="s">
        <v>64</v>
      </c>
      <c r="E1134">
        <v>20</v>
      </c>
      <c r="F1134" t="s">
        <v>113</v>
      </c>
      <c r="G1134" t="s">
        <v>96</v>
      </c>
      <c r="H1134" s="321">
        <v>72992873.066666663</v>
      </c>
      <c r="I1134" t="str">
        <f>Table3[[#This Row],[Company ]]&amp;Table3[[#This Row],[Product]]</f>
        <v>CargillChicken</v>
      </c>
      <c r="J1134" t="str">
        <f>INDEX('Company+Product scope'!D:D,MATCH(Table3[[#This Row],[Company+Product key]],'Company+Product scope'!C:C,0))</f>
        <v>Yes</v>
      </c>
    </row>
    <row r="1135" spans="1:10">
      <c r="A1135" t="s">
        <v>51</v>
      </c>
      <c r="B1135" t="s">
        <v>75</v>
      </c>
      <c r="C1135" t="s">
        <v>71</v>
      </c>
      <c r="D1135" t="s">
        <v>72</v>
      </c>
      <c r="E1135">
        <v>20</v>
      </c>
      <c r="F1135" t="s">
        <v>113</v>
      </c>
      <c r="G1135" t="s">
        <v>96</v>
      </c>
      <c r="H1135" s="321">
        <v>275839149.60000002</v>
      </c>
      <c r="I1135" t="str">
        <f>Table3[[#This Row],[Company ]]&amp;Table3[[#This Row],[Product]]</f>
        <v>JapfaChicken</v>
      </c>
      <c r="J1135" t="str">
        <f>INDEX('Company+Product scope'!D:D,MATCH(Table3[[#This Row],[Company+Product key]],'Company+Product scope'!C:C,0))</f>
        <v>Yes</v>
      </c>
    </row>
    <row r="1136" spans="1:10">
      <c r="A1136" t="s">
        <v>51</v>
      </c>
      <c r="B1136" t="s">
        <v>76</v>
      </c>
      <c r="C1136" t="s">
        <v>71</v>
      </c>
      <c r="D1136" t="s">
        <v>72</v>
      </c>
      <c r="E1136">
        <v>20</v>
      </c>
      <c r="F1136" t="s">
        <v>113</v>
      </c>
      <c r="G1136" t="s">
        <v>96</v>
      </c>
      <c r="H1136" s="321">
        <v>227757096.00000003</v>
      </c>
      <c r="I1136" t="str">
        <f>Table3[[#This Row],[Company ]]&amp;Table3[[#This Row],[Product]]</f>
        <v>Wellhope AgritechChicken</v>
      </c>
      <c r="J1136" t="str">
        <f>INDEX('Company+Product scope'!D:D,MATCH(Table3[[#This Row],[Company+Product key]],'Company+Product scope'!C:C,0))</f>
        <v>Yes</v>
      </c>
    </row>
    <row r="1137" spans="1:10">
      <c r="A1137" t="s">
        <v>51</v>
      </c>
      <c r="B1137" t="s">
        <v>77</v>
      </c>
      <c r="C1137" t="s">
        <v>71</v>
      </c>
      <c r="D1137" t="s">
        <v>72</v>
      </c>
      <c r="E1137">
        <v>20</v>
      </c>
      <c r="F1137" t="s">
        <v>113</v>
      </c>
      <c r="G1137" t="s">
        <v>96</v>
      </c>
      <c r="H1137" s="321">
        <v>192609396.00000003</v>
      </c>
      <c r="I1137" t="str">
        <f>Table3[[#This Row],[Company ]]&amp;Table3[[#This Row],[Product]]</f>
        <v>Charoen PokphandChicken</v>
      </c>
      <c r="J1137" t="str">
        <f>INDEX('Company+Product scope'!D:D,MATCH(Table3[[#This Row],[Company+Product key]],'Company+Product scope'!C:C,0))</f>
        <v>Yes</v>
      </c>
    </row>
    <row r="1138" spans="1:10">
      <c r="A1138" t="s">
        <v>51</v>
      </c>
      <c r="B1138" t="s">
        <v>77</v>
      </c>
      <c r="C1138" t="s">
        <v>71</v>
      </c>
      <c r="D1138" t="s">
        <v>78</v>
      </c>
      <c r="E1138">
        <v>20</v>
      </c>
      <c r="F1138" t="s">
        <v>113</v>
      </c>
      <c r="G1138" t="s">
        <v>96</v>
      </c>
      <c r="H1138" s="321">
        <v>21016299.629629634</v>
      </c>
      <c r="I1138" t="str">
        <f>Table3[[#This Row],[Company ]]&amp;Table3[[#This Row],[Product]]</f>
        <v>Charoen PokphandChicken</v>
      </c>
      <c r="J1138" t="str">
        <f>INDEX('Company+Product scope'!D:D,MATCH(Table3[[#This Row],[Company+Product key]],'Company+Product scope'!C:C,0))</f>
        <v>Yes</v>
      </c>
    </row>
    <row r="1139" spans="1:10">
      <c r="A1139" t="s">
        <v>51</v>
      </c>
      <c r="B1139" t="s">
        <v>79</v>
      </c>
      <c r="C1139" t="s">
        <v>71</v>
      </c>
      <c r="D1139" t="s">
        <v>72</v>
      </c>
      <c r="E1139">
        <v>20</v>
      </c>
      <c r="F1139" t="s">
        <v>113</v>
      </c>
      <c r="G1139" t="s">
        <v>96</v>
      </c>
      <c r="H1139" s="321">
        <v>191203488.00000003</v>
      </c>
      <c r="I1139" t="str">
        <f>Table3[[#This Row],[Company ]]&amp;Table3[[#This Row],[Product]]</f>
        <v>Fuijan Sunner DevelopmentChicken</v>
      </c>
      <c r="J1139" t="str">
        <f>INDEX('Company+Product scope'!D:D,MATCH(Table3[[#This Row],[Company+Product key]],'Company+Product scope'!C:C,0))</f>
        <v>Yes</v>
      </c>
    </row>
    <row r="1140" spans="1:10">
      <c r="A1140" t="s">
        <v>51</v>
      </c>
      <c r="B1140" t="s">
        <v>80</v>
      </c>
      <c r="C1140" t="s">
        <v>71</v>
      </c>
      <c r="D1140" t="s">
        <v>57</v>
      </c>
      <c r="E1140">
        <v>20</v>
      </c>
      <c r="F1140" t="s">
        <v>113</v>
      </c>
      <c r="G1140" t="s">
        <v>96</v>
      </c>
      <c r="H1140" s="321">
        <v>287262887.11111116</v>
      </c>
      <c r="I1140" t="str">
        <f>Table3[[#This Row],[Company ]]&amp;Table3[[#This Row],[Product]]</f>
        <v>Koch FoodsChicken</v>
      </c>
      <c r="J1140" t="str">
        <f>INDEX('Company+Product scope'!D:D,MATCH(Table3[[#This Row],[Company+Product key]],'Company+Product scope'!C:C,0))</f>
        <v>Yes</v>
      </c>
    </row>
    <row r="1141" spans="1:10">
      <c r="A1141" t="s">
        <v>51</v>
      </c>
      <c r="B1141" t="s">
        <v>81</v>
      </c>
      <c r="C1141" t="s">
        <v>71</v>
      </c>
      <c r="D1141" t="s">
        <v>82</v>
      </c>
      <c r="E1141">
        <v>20</v>
      </c>
      <c r="F1141" t="s">
        <v>113</v>
      </c>
      <c r="G1141" t="s">
        <v>96</v>
      </c>
      <c r="H1141" s="321">
        <v>293887685.71555561</v>
      </c>
      <c r="I1141" t="str">
        <f>Table3[[#This Row],[Company ]]&amp;Table3[[#This Row],[Product]]</f>
        <v>Arab Company for Livestock Development (ACOLID)Chicken</v>
      </c>
      <c r="J1141" t="str">
        <f>INDEX('Company+Product scope'!D:D,MATCH(Table3[[#This Row],[Company+Product key]],'Company+Product scope'!C:C,0))</f>
        <v>Yes</v>
      </c>
    </row>
    <row r="1142" spans="1:10">
      <c r="A1142" t="s">
        <v>51</v>
      </c>
      <c r="B1142" t="s">
        <v>83</v>
      </c>
      <c r="C1142" t="s">
        <v>71</v>
      </c>
      <c r="D1142" t="s">
        <v>72</v>
      </c>
      <c r="E1142">
        <v>20</v>
      </c>
      <c r="F1142" t="s">
        <v>113</v>
      </c>
      <c r="G1142" t="s">
        <v>96</v>
      </c>
      <c r="H1142" s="321">
        <v>184955632.84800002</v>
      </c>
      <c r="I1142" t="str">
        <f>Table3[[#This Row],[Company ]]&amp;Table3[[#This Row],[Product]]</f>
        <v>New Hope GroupChicken</v>
      </c>
      <c r="J1142" t="str">
        <f>INDEX('Company+Product scope'!D:D,MATCH(Table3[[#This Row],[Company+Product key]],'Company+Product scope'!C:C,0))</f>
        <v>Yes</v>
      </c>
    </row>
    <row r="1143" spans="1:10">
      <c r="A1143" t="s">
        <v>51</v>
      </c>
      <c r="B1143" t="s">
        <v>84</v>
      </c>
      <c r="C1143" t="s">
        <v>71</v>
      </c>
      <c r="D1143" t="s">
        <v>54</v>
      </c>
      <c r="E1143">
        <v>20</v>
      </c>
      <c r="F1143" t="s">
        <v>113</v>
      </c>
      <c r="G1143" t="s">
        <v>96</v>
      </c>
      <c r="H1143" s="321">
        <v>356416865.03703707</v>
      </c>
      <c r="I1143" t="str">
        <f>Table3[[#This Row],[Company ]]&amp;Table3[[#This Row],[Product]]</f>
        <v>Industrias BachocoChicken</v>
      </c>
      <c r="J1143" t="str">
        <f>INDEX('Company+Product scope'!D:D,MATCH(Table3[[#This Row],[Company+Product key]],'Company+Product scope'!C:C,0))</f>
        <v>Yes</v>
      </c>
    </row>
    <row r="1144" spans="1:10">
      <c r="A1144" t="s">
        <v>51</v>
      </c>
      <c r="B1144" t="s">
        <v>84</v>
      </c>
      <c r="C1144" t="s">
        <v>71</v>
      </c>
      <c r="D1144" t="s">
        <v>57</v>
      </c>
      <c r="E1144">
        <v>20</v>
      </c>
      <c r="F1144" t="s">
        <v>113</v>
      </c>
      <c r="G1144" t="s">
        <v>96</v>
      </c>
      <c r="H1144" s="321">
        <v>57881328.000000007</v>
      </c>
      <c r="I1144" t="str">
        <f>Table3[[#This Row],[Company ]]&amp;Table3[[#This Row],[Product]]</f>
        <v>Industrias BachocoChicken</v>
      </c>
      <c r="J1144" t="str">
        <f>INDEX('Company+Product scope'!D:D,MATCH(Table3[[#This Row],[Company+Product key]],'Company+Product scope'!C:C,0))</f>
        <v>Yes</v>
      </c>
    </row>
    <row r="1145" spans="1:10">
      <c r="A1145" t="s">
        <v>51</v>
      </c>
      <c r="B1145" t="s">
        <v>85</v>
      </c>
      <c r="C1145" t="s">
        <v>71</v>
      </c>
      <c r="D1145" t="s">
        <v>57</v>
      </c>
      <c r="E1145">
        <v>20</v>
      </c>
      <c r="F1145" t="s">
        <v>113</v>
      </c>
      <c r="G1145" t="s">
        <v>96</v>
      </c>
      <c r="H1145" s="321">
        <v>263681605.33333337</v>
      </c>
      <c r="I1145" t="str">
        <f>Table3[[#This Row],[Company ]]&amp;Table3[[#This Row],[Product]]</f>
        <v>Perdue FarmsChicken</v>
      </c>
      <c r="J1145" t="str">
        <f>INDEX('Company+Product scope'!D:D,MATCH(Table3[[#This Row],[Company+Product key]],'Company+Product scope'!C:C,0))</f>
        <v>Yes</v>
      </c>
    </row>
    <row r="1146" spans="1:10">
      <c r="A1146" t="s">
        <v>51</v>
      </c>
      <c r="B1146" t="s">
        <v>86</v>
      </c>
      <c r="C1146" t="s">
        <v>71</v>
      </c>
      <c r="D1146" t="s">
        <v>57</v>
      </c>
      <c r="E1146">
        <v>20</v>
      </c>
      <c r="F1146" t="s">
        <v>113</v>
      </c>
      <c r="G1146" t="s">
        <v>96</v>
      </c>
      <c r="H1146" s="321">
        <v>229638809.45777783</v>
      </c>
      <c r="I1146" t="str">
        <f>Table3[[#This Row],[Company ]]&amp;Table3[[#This Row],[Product]]</f>
        <v>Continental Grain CompanyChicken</v>
      </c>
      <c r="J1146" t="str">
        <f>INDEX('Company+Product scope'!D:D,MATCH(Table3[[#This Row],[Company+Product key]],'Company+Product scope'!C:C,0))</f>
        <v>Yes</v>
      </c>
    </row>
    <row r="1147" spans="1:10">
      <c r="A1147" t="s">
        <v>51</v>
      </c>
      <c r="B1147" t="s">
        <v>87</v>
      </c>
      <c r="C1147" t="s">
        <v>71</v>
      </c>
      <c r="D1147" t="s">
        <v>72</v>
      </c>
      <c r="E1147">
        <v>20</v>
      </c>
      <c r="F1147" t="s">
        <v>113</v>
      </c>
      <c r="G1147" t="s">
        <v>96</v>
      </c>
      <c r="H1147" s="321">
        <v>58860681.600000009</v>
      </c>
      <c r="I1147" t="str">
        <f>Table3[[#This Row],[Company ]]&amp;Table3[[#This Row],[Product]]</f>
        <v>WH GroupChicken</v>
      </c>
      <c r="J1147" t="str">
        <f>INDEX('Company+Product scope'!D:D,MATCH(Table3[[#This Row],[Company+Product key]],'Company+Product scope'!C:C,0))</f>
        <v>Yes</v>
      </c>
    </row>
    <row r="1148" spans="1:10">
      <c r="A1148" t="s">
        <v>51</v>
      </c>
      <c r="B1148" t="s">
        <v>87</v>
      </c>
      <c r="C1148" t="s">
        <v>71</v>
      </c>
      <c r="D1148" t="s">
        <v>88</v>
      </c>
      <c r="E1148">
        <v>20</v>
      </c>
      <c r="F1148" t="s">
        <v>113</v>
      </c>
      <c r="G1148" t="s">
        <v>96</v>
      </c>
      <c r="H1148" s="321">
        <v>37890914.96296297</v>
      </c>
      <c r="I1148" t="str">
        <f>Table3[[#This Row],[Company ]]&amp;Table3[[#This Row],[Product]]</f>
        <v>WH GroupChicken</v>
      </c>
      <c r="J1148" t="str">
        <f>INDEX('Company+Product scope'!D:D,MATCH(Table3[[#This Row],[Company+Product key]],'Company+Product scope'!C:C,0))</f>
        <v>Yes</v>
      </c>
    </row>
    <row r="1149" spans="1:10">
      <c r="A1149" t="s">
        <v>51</v>
      </c>
      <c r="B1149" t="s">
        <v>89</v>
      </c>
      <c r="C1149" t="s">
        <v>71</v>
      </c>
      <c r="D1149" t="s">
        <v>54</v>
      </c>
      <c r="E1149">
        <v>20</v>
      </c>
      <c r="F1149" t="s">
        <v>113</v>
      </c>
      <c r="G1149" t="s">
        <v>96</v>
      </c>
      <c r="H1149" s="321">
        <v>226412931.29481485</v>
      </c>
      <c r="I1149" t="str">
        <f>Table3[[#This Row],[Company ]]&amp;Table3[[#This Row],[Product]]</f>
        <v>Aurora AlimentosChicken</v>
      </c>
      <c r="J1149" t="str">
        <f>INDEX('Company+Product scope'!D:D,MATCH(Table3[[#This Row],[Company+Product key]],'Company+Product scope'!C:C,0))</f>
        <v>Yes</v>
      </c>
    </row>
    <row r="1150" spans="1:10">
      <c r="A1150" t="s">
        <v>51</v>
      </c>
      <c r="B1150" t="s">
        <v>87</v>
      </c>
      <c r="C1150" t="s">
        <v>90</v>
      </c>
      <c r="D1150" t="s">
        <v>57</v>
      </c>
      <c r="E1150">
        <v>20</v>
      </c>
      <c r="F1150" t="s">
        <v>113</v>
      </c>
      <c r="G1150" t="s">
        <v>96</v>
      </c>
      <c r="H1150" s="321">
        <v>16652460153.657511</v>
      </c>
      <c r="I1150" t="str">
        <f>Table3[[#This Row],[Company ]]&amp;Table3[[#This Row],[Product]]</f>
        <v>WH GroupPigs</v>
      </c>
      <c r="J1150" t="str">
        <f>INDEX('Company+Product scope'!D:D,MATCH(Table3[[#This Row],[Company+Product key]],'Company+Product scope'!C:C,0))</f>
        <v>Yes</v>
      </c>
    </row>
    <row r="1151" spans="1:10">
      <c r="A1151" t="s">
        <v>51</v>
      </c>
      <c r="B1151" t="s">
        <v>87</v>
      </c>
      <c r="C1151" t="s">
        <v>90</v>
      </c>
      <c r="D1151" t="s">
        <v>72</v>
      </c>
      <c r="E1151">
        <v>20</v>
      </c>
      <c r="F1151" t="s">
        <v>113</v>
      </c>
      <c r="G1151" t="s">
        <v>96</v>
      </c>
      <c r="H1151" s="321">
        <v>7582450677.6301212</v>
      </c>
      <c r="I1151" t="str">
        <f>Table3[[#This Row],[Company ]]&amp;Table3[[#This Row],[Product]]</f>
        <v>WH GroupPigs</v>
      </c>
      <c r="J1151" t="str">
        <f>INDEX('Company+Product scope'!D:D,MATCH(Table3[[#This Row],[Company+Product key]],'Company+Product scope'!C:C,0))</f>
        <v>Yes</v>
      </c>
    </row>
    <row r="1152" spans="1:10">
      <c r="A1152" t="s">
        <v>51</v>
      </c>
      <c r="B1152" t="s">
        <v>87</v>
      </c>
      <c r="C1152" t="s">
        <v>90</v>
      </c>
      <c r="D1152" t="s">
        <v>88</v>
      </c>
      <c r="E1152">
        <v>20</v>
      </c>
      <c r="F1152" t="s">
        <v>113</v>
      </c>
      <c r="G1152" t="s">
        <v>96</v>
      </c>
      <c r="H1152" s="321">
        <v>1752484873.3281293</v>
      </c>
      <c r="I1152" t="str">
        <f>Table3[[#This Row],[Company ]]&amp;Table3[[#This Row],[Product]]</f>
        <v>WH GroupPigs</v>
      </c>
      <c r="J1152" t="str">
        <f>INDEX('Company+Product scope'!D:D,MATCH(Table3[[#This Row],[Company+Product key]],'Company+Product scope'!C:C,0))</f>
        <v>Yes</v>
      </c>
    </row>
    <row r="1153" spans="1:10">
      <c r="A1153" t="s">
        <v>51</v>
      </c>
      <c r="B1153" t="s">
        <v>52</v>
      </c>
      <c r="C1153" t="s">
        <v>90</v>
      </c>
      <c r="D1153" t="s">
        <v>57</v>
      </c>
      <c r="E1153">
        <v>20</v>
      </c>
      <c r="F1153" t="s">
        <v>113</v>
      </c>
      <c r="G1153" t="s">
        <v>96</v>
      </c>
      <c r="H1153" s="321">
        <v>15037149048.533337</v>
      </c>
      <c r="I1153" t="str">
        <f>Table3[[#This Row],[Company ]]&amp;Table3[[#This Row],[Product]]</f>
        <v>JBSPigs</v>
      </c>
      <c r="J1153" t="str">
        <f>INDEX('Company+Product scope'!D:D,MATCH(Table3[[#This Row],[Company+Product key]],'Company+Product scope'!C:C,0))</f>
        <v>Yes</v>
      </c>
    </row>
    <row r="1154" spans="1:10">
      <c r="A1154" t="s">
        <v>51</v>
      </c>
      <c r="B1154" t="s">
        <v>52</v>
      </c>
      <c r="C1154" t="s">
        <v>90</v>
      </c>
      <c r="D1154" t="s">
        <v>54</v>
      </c>
      <c r="E1154">
        <v>20</v>
      </c>
      <c r="F1154" t="s">
        <v>113</v>
      </c>
      <c r="G1154" t="s">
        <v>96</v>
      </c>
      <c r="H1154" s="321">
        <v>3433182193.9200006</v>
      </c>
      <c r="I1154" t="str">
        <f>Table3[[#This Row],[Company ]]&amp;Table3[[#This Row],[Product]]</f>
        <v>JBSPigs</v>
      </c>
      <c r="J1154" t="str">
        <f>INDEX('Company+Product scope'!D:D,MATCH(Table3[[#This Row],[Company+Product key]],'Company+Product scope'!C:C,0))</f>
        <v>Yes</v>
      </c>
    </row>
    <row r="1155" spans="1:10">
      <c r="A1155" t="s">
        <v>51</v>
      </c>
      <c r="B1155" t="s">
        <v>52</v>
      </c>
      <c r="C1155" t="s">
        <v>90</v>
      </c>
      <c r="D1155" t="s">
        <v>58</v>
      </c>
      <c r="E1155">
        <v>20</v>
      </c>
      <c r="F1155" t="s">
        <v>113</v>
      </c>
      <c r="G1155" t="s">
        <v>96</v>
      </c>
      <c r="H1155" s="321">
        <v>2177712533.7898669</v>
      </c>
      <c r="I1155" t="str">
        <f>Table3[[#This Row],[Company ]]&amp;Table3[[#This Row],[Product]]</f>
        <v>JBSPigs</v>
      </c>
      <c r="J1155" t="str">
        <f>INDEX('Company+Product scope'!D:D,MATCH(Table3[[#This Row],[Company+Product key]],'Company+Product scope'!C:C,0))</f>
        <v>Yes</v>
      </c>
    </row>
    <row r="1156" spans="1:10">
      <c r="A1156" t="s">
        <v>51</v>
      </c>
      <c r="B1156" t="s">
        <v>52</v>
      </c>
      <c r="C1156" t="s">
        <v>90</v>
      </c>
      <c r="D1156" t="s">
        <v>64</v>
      </c>
      <c r="E1156">
        <v>20</v>
      </c>
      <c r="F1156" t="s">
        <v>113</v>
      </c>
      <c r="G1156" t="s">
        <v>96</v>
      </c>
      <c r="H1156" s="321">
        <v>632686298.77859998</v>
      </c>
      <c r="I1156" t="str">
        <f>Table3[[#This Row],[Company ]]&amp;Table3[[#This Row],[Product]]</f>
        <v>JBSPigs</v>
      </c>
      <c r="J1156" t="str">
        <f>INDEX('Company+Product scope'!D:D,MATCH(Table3[[#This Row],[Company+Product key]],'Company+Product scope'!C:C,0))</f>
        <v>Yes</v>
      </c>
    </row>
    <row r="1157" spans="1:10">
      <c r="A1157" t="s">
        <v>51</v>
      </c>
      <c r="B1157" t="s">
        <v>61</v>
      </c>
      <c r="C1157" t="s">
        <v>90</v>
      </c>
      <c r="D1157" t="s">
        <v>57</v>
      </c>
      <c r="E1157">
        <v>20</v>
      </c>
      <c r="F1157" t="s">
        <v>113</v>
      </c>
      <c r="G1157" t="s">
        <v>96</v>
      </c>
      <c r="H1157" s="321">
        <v>11523379868.000002</v>
      </c>
      <c r="I1157" t="str">
        <f>Table3[[#This Row],[Company ]]&amp;Table3[[#This Row],[Product]]</f>
        <v>TysonPigs</v>
      </c>
      <c r="J1157" t="str">
        <f>INDEX('Company+Product scope'!D:D,MATCH(Table3[[#This Row],[Company+Product key]],'Company+Product scope'!C:C,0))</f>
        <v>Yes</v>
      </c>
    </row>
    <row r="1158" spans="1:10">
      <c r="A1158" t="s">
        <v>51</v>
      </c>
      <c r="B1158" t="s">
        <v>70</v>
      </c>
      <c r="C1158" t="s">
        <v>90</v>
      </c>
      <c r="D1158" t="s">
        <v>64</v>
      </c>
      <c r="E1158">
        <v>20</v>
      </c>
      <c r="F1158" t="s">
        <v>113</v>
      </c>
      <c r="G1158" t="s">
        <v>96</v>
      </c>
      <c r="H1158" s="321">
        <v>5528090296.666667</v>
      </c>
      <c r="I1158" t="str">
        <f>Table3[[#This Row],[Company ]]&amp;Table3[[#This Row],[Product]]</f>
        <v>Tönnies GroupPigs</v>
      </c>
      <c r="J1158" t="str">
        <f>INDEX('Company+Product scope'!D:D,MATCH(Table3[[#This Row],[Company+Product key]],'Company+Product scope'!C:C,0))</f>
        <v>Yes</v>
      </c>
    </row>
    <row r="1159" spans="1:10">
      <c r="A1159" t="s">
        <v>51</v>
      </c>
      <c r="B1159" t="s">
        <v>67</v>
      </c>
      <c r="C1159" t="s">
        <v>90</v>
      </c>
      <c r="D1159" t="s">
        <v>64</v>
      </c>
      <c r="E1159">
        <v>20</v>
      </c>
      <c r="F1159" t="s">
        <v>113</v>
      </c>
      <c r="G1159" t="s">
        <v>96</v>
      </c>
      <c r="H1159" s="321">
        <v>4538950560.3688889</v>
      </c>
      <c r="I1159" t="str">
        <f>Table3[[#This Row],[Company ]]&amp;Table3[[#This Row],[Product]]</f>
        <v>Danish CrownPigs</v>
      </c>
      <c r="J1159" t="str">
        <f>INDEX('Company+Product scope'!D:D,MATCH(Table3[[#This Row],[Company+Product key]],'Company+Product scope'!C:C,0))</f>
        <v>Yes</v>
      </c>
    </row>
    <row r="1160" spans="1:10">
      <c r="A1160" t="s">
        <v>51</v>
      </c>
      <c r="B1160" t="s">
        <v>67</v>
      </c>
      <c r="C1160" t="s">
        <v>90</v>
      </c>
      <c r="D1160" t="s">
        <v>88</v>
      </c>
      <c r="E1160">
        <v>20</v>
      </c>
      <c r="F1160" t="s">
        <v>113</v>
      </c>
      <c r="G1160" t="s">
        <v>96</v>
      </c>
      <c r="H1160" s="321">
        <v>355548408.96888894</v>
      </c>
      <c r="I1160" t="str">
        <f>Table3[[#This Row],[Company ]]&amp;Table3[[#This Row],[Product]]</f>
        <v>Danish CrownPigs</v>
      </c>
      <c r="J1160" t="str">
        <f>INDEX('Company+Product scope'!D:D,MATCH(Table3[[#This Row],[Company+Product key]],'Company+Product scope'!C:C,0))</f>
        <v>Yes</v>
      </c>
    </row>
    <row r="1161" spans="1:10">
      <c r="A1161" t="s">
        <v>51</v>
      </c>
      <c r="B1161" t="s">
        <v>66</v>
      </c>
      <c r="C1161" t="s">
        <v>90</v>
      </c>
      <c r="D1161" t="s">
        <v>64</v>
      </c>
      <c r="E1161">
        <v>20</v>
      </c>
      <c r="F1161" t="s">
        <v>113</v>
      </c>
      <c r="G1161" t="s">
        <v>96</v>
      </c>
      <c r="H1161" s="321">
        <v>3739652405.467</v>
      </c>
      <c r="I1161" t="str">
        <f>Table3[[#This Row],[Company ]]&amp;Table3[[#This Row],[Product]]</f>
        <v>Vion Food GroupPigs</v>
      </c>
      <c r="J1161" t="str">
        <f>INDEX('Company+Product scope'!D:D,MATCH(Table3[[#This Row],[Company+Product key]],'Company+Product scope'!C:C,0))</f>
        <v>Yes</v>
      </c>
    </row>
    <row r="1162" spans="1:10">
      <c r="A1162" t="s">
        <v>51</v>
      </c>
      <c r="B1162" t="s">
        <v>91</v>
      </c>
      <c r="C1162" t="s">
        <v>90</v>
      </c>
      <c r="D1162" t="s">
        <v>72</v>
      </c>
      <c r="E1162">
        <v>20</v>
      </c>
      <c r="F1162" t="s">
        <v>113</v>
      </c>
      <c r="G1162" t="s">
        <v>96</v>
      </c>
      <c r="H1162" s="321">
        <v>7629667716.666667</v>
      </c>
      <c r="I1162" t="str">
        <f>Table3[[#This Row],[Company ]]&amp;Table3[[#This Row],[Product]]</f>
        <v>Muyuan FoodstuffPigs</v>
      </c>
      <c r="J1162" t="str">
        <f>INDEX('Company+Product scope'!D:D,MATCH(Table3[[#This Row],[Company+Product key]],'Company+Product scope'!C:C,0))</f>
        <v>Yes</v>
      </c>
    </row>
    <row r="1163" spans="1:10">
      <c r="A1163" t="s">
        <v>51</v>
      </c>
      <c r="B1163" t="s">
        <v>73</v>
      </c>
      <c r="C1163" t="s">
        <v>90</v>
      </c>
      <c r="D1163" t="s">
        <v>54</v>
      </c>
      <c r="E1163">
        <v>20</v>
      </c>
      <c r="F1163" t="s">
        <v>113</v>
      </c>
      <c r="G1163" t="s">
        <v>96</v>
      </c>
      <c r="H1163" s="321">
        <v>3754930838.8800001</v>
      </c>
      <c r="I1163" t="str">
        <f>Table3[[#This Row],[Company ]]&amp;Table3[[#This Row],[Product]]</f>
        <v>BRFPigs</v>
      </c>
      <c r="J1163" t="str">
        <f>INDEX('Company+Product scope'!D:D,MATCH(Table3[[#This Row],[Company+Product key]],'Company+Product scope'!C:C,0))</f>
        <v>Yes</v>
      </c>
    </row>
    <row r="1164" spans="1:10">
      <c r="A1164" t="s">
        <v>51</v>
      </c>
      <c r="B1164" t="s">
        <v>92</v>
      </c>
      <c r="C1164" t="s">
        <v>90</v>
      </c>
      <c r="D1164" t="s">
        <v>64</v>
      </c>
      <c r="E1164">
        <v>20</v>
      </c>
      <c r="F1164" t="s">
        <v>113</v>
      </c>
      <c r="G1164" t="s">
        <v>96</v>
      </c>
      <c r="H1164" s="321">
        <v>2643088148.1481481</v>
      </c>
      <c r="I1164" t="str">
        <f>Table3[[#This Row],[Company ]]&amp;Table3[[#This Row],[Product]]</f>
        <v>Grupo VallPigs</v>
      </c>
      <c r="J1164" t="str">
        <f>INDEX('Company+Product scope'!D:D,MATCH(Table3[[#This Row],[Company+Product key]],'Company+Product scope'!C:C,0))</f>
        <v>Yes</v>
      </c>
    </row>
    <row r="1165" spans="1:10">
      <c r="A1165" t="s">
        <v>51</v>
      </c>
      <c r="B1165" t="s">
        <v>93</v>
      </c>
      <c r="C1165" t="s">
        <v>90</v>
      </c>
      <c r="D1165" t="s">
        <v>72</v>
      </c>
      <c r="E1165">
        <v>20</v>
      </c>
      <c r="F1165" t="s">
        <v>113</v>
      </c>
      <c r="G1165" t="s">
        <v>96</v>
      </c>
      <c r="H1165" s="321">
        <v>4862043152.7777777</v>
      </c>
      <c r="I1165" t="str">
        <f>Table3[[#This Row],[Company ]]&amp;Table3[[#This Row],[Product]]</f>
        <v>Zhengbang GroupPigs</v>
      </c>
      <c r="J1165" t="str">
        <f>INDEX('Company+Product scope'!D:D,MATCH(Table3[[#This Row],[Company+Product key]],'Company+Product scope'!C:C,0))</f>
        <v>Yes</v>
      </c>
    </row>
    <row r="1166" spans="1:10">
      <c r="A1166" t="s">
        <v>51</v>
      </c>
      <c r="B1166" t="s">
        <v>63</v>
      </c>
      <c r="C1166" t="s">
        <v>90</v>
      </c>
      <c r="D1166" t="s">
        <v>64</v>
      </c>
      <c r="E1166">
        <v>20</v>
      </c>
      <c r="F1166" t="s">
        <v>113</v>
      </c>
      <c r="G1166" t="s">
        <v>96</v>
      </c>
      <c r="H1166" s="321">
        <v>2604623247.8632483</v>
      </c>
      <c r="I1166" t="str">
        <f>Table3[[#This Row],[Company ]]&amp;Table3[[#This Row],[Product]]</f>
        <v>BigardPigs</v>
      </c>
      <c r="J1166" t="str">
        <f>INDEX('Company+Product scope'!D:D,MATCH(Table3[[#This Row],[Company+Product key]],'Company+Product scope'!C:C,0))</f>
        <v>Yes</v>
      </c>
    </row>
    <row r="1167" spans="1:10">
      <c r="A1167" t="s">
        <v>51</v>
      </c>
      <c r="B1167" t="s">
        <v>89</v>
      </c>
      <c r="C1167" t="s">
        <v>90</v>
      </c>
      <c r="D1167" t="s">
        <v>54</v>
      </c>
      <c r="E1167">
        <v>20</v>
      </c>
      <c r="F1167" t="s">
        <v>113</v>
      </c>
      <c r="G1167" t="s">
        <v>96</v>
      </c>
      <c r="H1167" s="321">
        <v>2843596375.0000005</v>
      </c>
      <c r="I1167" t="str">
        <f>Table3[[#This Row],[Company ]]&amp;Table3[[#This Row],[Product]]</f>
        <v>Aurora AlimentosPigs</v>
      </c>
      <c r="J1167" t="str">
        <f>INDEX('Company+Product scope'!D:D,MATCH(Table3[[#This Row],[Company+Product key]],'Company+Product scope'!C:C,0))</f>
        <v>Yes</v>
      </c>
    </row>
    <row r="1168" spans="1:10">
      <c r="A1168" t="s">
        <v>51</v>
      </c>
      <c r="B1168" t="s">
        <v>77</v>
      </c>
      <c r="C1168" t="s">
        <v>90</v>
      </c>
      <c r="D1168" t="s">
        <v>57</v>
      </c>
      <c r="E1168">
        <v>20</v>
      </c>
      <c r="F1168" t="s">
        <v>113</v>
      </c>
      <c r="G1168" t="s">
        <v>96</v>
      </c>
      <c r="H1168" s="321">
        <v>2128432777.7777781</v>
      </c>
      <c r="I1168" t="str">
        <f>Table3[[#This Row],[Company ]]&amp;Table3[[#This Row],[Product]]</f>
        <v>Charoen PokphandPigs</v>
      </c>
      <c r="J1168" t="str">
        <f>INDEX('Company+Product scope'!D:D,MATCH(Table3[[#This Row],[Company+Product key]],'Company+Product scope'!C:C,0))</f>
        <v>Yes</v>
      </c>
    </row>
    <row r="1169" spans="1:10">
      <c r="A1169" t="s">
        <v>51</v>
      </c>
      <c r="B1169" t="s">
        <v>77</v>
      </c>
      <c r="C1169" t="s">
        <v>90</v>
      </c>
      <c r="D1169" t="s">
        <v>78</v>
      </c>
      <c r="E1169">
        <v>20</v>
      </c>
      <c r="F1169" t="s">
        <v>113</v>
      </c>
      <c r="G1169" t="s">
        <v>96</v>
      </c>
      <c r="H1169" s="321">
        <v>250749483.33333334</v>
      </c>
      <c r="I1169" t="str">
        <f>Table3[[#This Row],[Company ]]&amp;Table3[[#This Row],[Product]]</f>
        <v>Charoen PokphandPigs</v>
      </c>
      <c r="J1169" t="str">
        <f>INDEX('Company+Product scope'!D:D,MATCH(Table3[[#This Row],[Company+Product key]],'Company+Product scope'!C:C,0))</f>
        <v>Yes</v>
      </c>
    </row>
    <row r="1170" spans="1:10">
      <c r="A1170" t="s">
        <v>51</v>
      </c>
      <c r="B1170" t="s">
        <v>77</v>
      </c>
      <c r="C1170" t="s">
        <v>90</v>
      </c>
      <c r="D1170" t="s">
        <v>72</v>
      </c>
      <c r="E1170">
        <v>20</v>
      </c>
      <c r="F1170" t="s">
        <v>113</v>
      </c>
      <c r="G1170" t="s">
        <v>96</v>
      </c>
      <c r="H1170" s="321">
        <v>650190386.11111116</v>
      </c>
      <c r="I1170" t="str">
        <f>Table3[[#This Row],[Company ]]&amp;Table3[[#This Row],[Product]]</f>
        <v>Charoen PokphandPigs</v>
      </c>
      <c r="J1170" t="str">
        <f>INDEX('Company+Product scope'!D:D,MATCH(Table3[[#This Row],[Company+Product key]],'Company+Product scope'!C:C,0))</f>
        <v>Yes</v>
      </c>
    </row>
    <row r="1171" spans="1:10">
      <c r="A1171" t="s">
        <v>51</v>
      </c>
      <c r="B1171" t="s">
        <v>69</v>
      </c>
      <c r="C1171" t="s">
        <v>90</v>
      </c>
      <c r="D1171" t="s">
        <v>64</v>
      </c>
      <c r="E1171">
        <v>20</v>
      </c>
      <c r="F1171" t="s">
        <v>113</v>
      </c>
      <c r="G1171" t="s">
        <v>96</v>
      </c>
      <c r="H1171" s="321">
        <v>2050893533.3333335</v>
      </c>
      <c r="I1171" t="str">
        <f>Table3[[#This Row],[Company ]]&amp;Table3[[#This Row],[Product]]</f>
        <v>WestfleischPigs</v>
      </c>
      <c r="J1171" t="str">
        <f>INDEX('Company+Product scope'!D:D,MATCH(Table3[[#This Row],[Company+Product key]],'Company+Product scope'!C:C,0))</f>
        <v>Yes</v>
      </c>
    </row>
    <row r="1172" spans="1:10">
      <c r="A1172" t="s">
        <v>51</v>
      </c>
      <c r="B1172" t="s">
        <v>94</v>
      </c>
      <c r="C1172" t="s">
        <v>90</v>
      </c>
      <c r="D1172" t="s">
        <v>64</v>
      </c>
      <c r="E1172">
        <v>20</v>
      </c>
      <c r="F1172" t="s">
        <v>113</v>
      </c>
      <c r="G1172" t="s">
        <v>96</v>
      </c>
      <c r="H1172" s="321">
        <v>1988745244.4444444</v>
      </c>
      <c r="I1172" t="str">
        <f>Table3[[#This Row],[Company ]]&amp;Table3[[#This Row],[Product]]</f>
        <v>Grupo JorgePigs</v>
      </c>
      <c r="J1172" t="str">
        <f>INDEX('Company+Product scope'!D:D,MATCH(Table3[[#This Row],[Company+Product key]],'Company+Product scope'!C:C,0))</f>
        <v>Yes</v>
      </c>
    </row>
    <row r="1173" spans="1:10">
      <c r="A1173" t="s">
        <v>51</v>
      </c>
      <c r="B1173" t="s">
        <v>83</v>
      </c>
      <c r="C1173" t="s">
        <v>90</v>
      </c>
      <c r="D1173" t="s">
        <v>72</v>
      </c>
      <c r="E1173">
        <v>20</v>
      </c>
      <c r="F1173" t="s">
        <v>113</v>
      </c>
      <c r="G1173" t="s">
        <v>96</v>
      </c>
      <c r="H1173" s="321">
        <v>2278543300</v>
      </c>
      <c r="I1173" t="str">
        <f>Table3[[#This Row],[Company ]]&amp;Table3[[#This Row],[Product]]</f>
        <v>New Hope GroupPigs</v>
      </c>
      <c r="J1173" t="str">
        <f>INDEX('Company+Product scope'!D:D,MATCH(Table3[[#This Row],[Company+Product key]],'Company+Product scope'!C:C,0))</f>
        <v>Yes</v>
      </c>
    </row>
    <row r="1174" spans="1:10">
      <c r="A1174" t="s">
        <v>51</v>
      </c>
      <c r="B1174" t="s">
        <v>74</v>
      </c>
      <c r="C1174" t="s">
        <v>90</v>
      </c>
      <c r="D1174" t="s">
        <v>72</v>
      </c>
      <c r="E1174">
        <v>20</v>
      </c>
      <c r="F1174" t="s">
        <v>113</v>
      </c>
      <c r="G1174" t="s">
        <v>96</v>
      </c>
      <c r="H1174" s="321">
        <v>2209496533.3333335</v>
      </c>
      <c r="I1174" t="str">
        <f>Table3[[#This Row],[Company ]]&amp;Table3[[#This Row],[Product]]</f>
        <v>Wen's Food GroupPigs</v>
      </c>
      <c r="J1174" t="str">
        <f>INDEX('Company+Product scope'!D:D,MATCH(Table3[[#This Row],[Company+Product key]],'Company+Product scope'!C:C,0))</f>
        <v>Yes</v>
      </c>
    </row>
    <row r="1175" spans="1:10">
      <c r="A1175" t="s">
        <v>51</v>
      </c>
      <c r="B1175" t="s">
        <v>65</v>
      </c>
      <c r="C1175" t="s">
        <v>90</v>
      </c>
      <c r="D1175" t="s">
        <v>64</v>
      </c>
      <c r="E1175">
        <v>20</v>
      </c>
      <c r="F1175" t="s">
        <v>113</v>
      </c>
      <c r="G1175" t="s">
        <v>96</v>
      </c>
      <c r="H1175" s="321">
        <v>219799430.1994302</v>
      </c>
      <c r="I1175" t="str">
        <f>Table3[[#This Row],[Company ]]&amp;Table3[[#This Row],[Product]]</f>
        <v>Gruppo CremoniniPigs</v>
      </c>
      <c r="J1175" t="str">
        <f>INDEX('Company+Product scope'!D:D,MATCH(Table3[[#This Row],[Company+Product key]],'Company+Product scope'!C:C,0))</f>
        <v>Yes</v>
      </c>
    </row>
    <row r="1176" spans="1:10">
      <c r="A1176" t="s">
        <v>51</v>
      </c>
      <c r="B1176" t="s">
        <v>52</v>
      </c>
      <c r="C1176" t="s">
        <v>53</v>
      </c>
      <c r="D1176" t="s">
        <v>54</v>
      </c>
      <c r="E1176">
        <v>20</v>
      </c>
      <c r="F1176" t="s">
        <v>114</v>
      </c>
      <c r="G1176" t="s">
        <v>96</v>
      </c>
      <c r="H1176" s="321">
        <v>1661000097.2754581</v>
      </c>
      <c r="I1176" t="str">
        <f>Table3[[#This Row],[Company ]]&amp;Table3[[#This Row],[Product]]</f>
        <v>JBSCattle</v>
      </c>
      <c r="J1176" t="str">
        <f>INDEX('Company+Product scope'!D:D,MATCH(Table3[[#This Row],[Company+Product key]],'Company+Product scope'!C:C,0))</f>
        <v>Yes</v>
      </c>
    </row>
    <row r="1177" spans="1:10">
      <c r="A1177" t="s">
        <v>51</v>
      </c>
      <c r="B1177" t="s">
        <v>52</v>
      </c>
      <c r="C1177" t="s">
        <v>53</v>
      </c>
      <c r="D1177" t="s">
        <v>57</v>
      </c>
      <c r="E1177">
        <v>20</v>
      </c>
      <c r="F1177" t="s">
        <v>114</v>
      </c>
      <c r="G1177" t="s">
        <v>96</v>
      </c>
      <c r="H1177" s="321">
        <v>6246040953.9359646</v>
      </c>
      <c r="I1177" t="str">
        <f>Table3[[#This Row],[Company ]]&amp;Table3[[#This Row],[Product]]</f>
        <v>JBSCattle</v>
      </c>
      <c r="J1177" t="str">
        <f>INDEX('Company+Product scope'!D:D,MATCH(Table3[[#This Row],[Company+Product key]],'Company+Product scope'!C:C,0))</f>
        <v>Yes</v>
      </c>
    </row>
    <row r="1178" spans="1:10">
      <c r="A1178" t="s">
        <v>51</v>
      </c>
      <c r="B1178" t="s">
        <v>52</v>
      </c>
      <c r="C1178" t="s">
        <v>53</v>
      </c>
      <c r="D1178" t="s">
        <v>58</v>
      </c>
      <c r="E1178">
        <v>20</v>
      </c>
      <c r="F1178" t="s">
        <v>114</v>
      </c>
      <c r="G1178" t="s">
        <v>96</v>
      </c>
      <c r="H1178" s="321">
        <v>725898995.37003338</v>
      </c>
      <c r="I1178" t="str">
        <f>Table3[[#This Row],[Company ]]&amp;Table3[[#This Row],[Product]]</f>
        <v>JBSCattle</v>
      </c>
      <c r="J1178" t="str">
        <f>INDEX('Company+Product scope'!D:D,MATCH(Table3[[#This Row],[Company+Product key]],'Company+Product scope'!C:C,0))</f>
        <v>Yes</v>
      </c>
    </row>
    <row r="1179" spans="1:10">
      <c r="A1179" t="s">
        <v>51</v>
      </c>
      <c r="B1179" t="s">
        <v>59</v>
      </c>
      <c r="C1179" t="s">
        <v>53</v>
      </c>
      <c r="D1179" t="s">
        <v>54</v>
      </c>
      <c r="E1179">
        <v>20</v>
      </c>
      <c r="F1179" t="s">
        <v>114</v>
      </c>
      <c r="G1179" t="s">
        <v>96</v>
      </c>
      <c r="H1179" s="321">
        <v>684131349.11044455</v>
      </c>
      <c r="I1179" t="str">
        <f>Table3[[#This Row],[Company ]]&amp;Table3[[#This Row],[Product]]</f>
        <v>MarfrigCattle</v>
      </c>
      <c r="J1179" t="str">
        <f>INDEX('Company+Product scope'!D:D,MATCH(Table3[[#This Row],[Company+Product key]],'Company+Product scope'!C:C,0))</f>
        <v>Yes</v>
      </c>
    </row>
    <row r="1180" spans="1:10">
      <c r="A1180" t="s">
        <v>51</v>
      </c>
      <c r="B1180" t="s">
        <v>59</v>
      </c>
      <c r="C1180" t="s">
        <v>53</v>
      </c>
      <c r="D1180" t="s">
        <v>57</v>
      </c>
      <c r="E1180">
        <v>20</v>
      </c>
      <c r="F1180" t="s">
        <v>114</v>
      </c>
      <c r="G1180" t="s">
        <v>96</v>
      </c>
      <c r="H1180" s="321">
        <v>2052088530.7814145</v>
      </c>
      <c r="I1180" t="str">
        <f>Table3[[#This Row],[Company ]]&amp;Table3[[#This Row],[Product]]</f>
        <v>MarfrigCattle</v>
      </c>
      <c r="J1180" t="str">
        <f>INDEX('Company+Product scope'!D:D,MATCH(Table3[[#This Row],[Company+Product key]],'Company+Product scope'!C:C,0))</f>
        <v>Yes</v>
      </c>
    </row>
    <row r="1181" spans="1:10">
      <c r="A1181" t="s">
        <v>51</v>
      </c>
      <c r="B1181" t="s">
        <v>60</v>
      </c>
      <c r="C1181" t="s">
        <v>53</v>
      </c>
      <c r="D1181" t="s">
        <v>57</v>
      </c>
      <c r="E1181">
        <v>20</v>
      </c>
      <c r="F1181" t="s">
        <v>114</v>
      </c>
      <c r="G1181" t="s">
        <v>96</v>
      </c>
      <c r="H1181" s="321">
        <v>4880491680.5555553</v>
      </c>
      <c r="I1181" t="str">
        <f>Table3[[#This Row],[Company ]]&amp;Table3[[#This Row],[Product]]</f>
        <v>CargillCattle</v>
      </c>
      <c r="J1181" t="str">
        <f>INDEX('Company+Product scope'!D:D,MATCH(Table3[[#This Row],[Company+Product key]],'Company+Product scope'!C:C,0))</f>
        <v>Yes</v>
      </c>
    </row>
    <row r="1182" spans="1:10">
      <c r="A1182" t="s">
        <v>51</v>
      </c>
      <c r="B1182" t="s">
        <v>60</v>
      </c>
      <c r="C1182" t="s">
        <v>53</v>
      </c>
      <c r="D1182" t="s">
        <v>58</v>
      </c>
      <c r="E1182">
        <v>20</v>
      </c>
      <c r="F1182" t="s">
        <v>114</v>
      </c>
      <c r="G1182" t="s">
        <v>96</v>
      </c>
      <c r="H1182" s="321">
        <v>206399375</v>
      </c>
      <c r="I1182" t="str">
        <f>Table3[[#This Row],[Company ]]&amp;Table3[[#This Row],[Product]]</f>
        <v>CargillCattle</v>
      </c>
      <c r="J1182" t="str">
        <f>INDEX('Company+Product scope'!D:D,MATCH(Table3[[#This Row],[Company+Product key]],'Company+Product scope'!C:C,0))</f>
        <v>Yes</v>
      </c>
    </row>
    <row r="1183" spans="1:10">
      <c r="A1183" t="s">
        <v>51</v>
      </c>
      <c r="B1183" t="s">
        <v>61</v>
      </c>
      <c r="C1183" t="s">
        <v>53</v>
      </c>
      <c r="D1183" t="s">
        <v>57</v>
      </c>
      <c r="E1183">
        <v>20</v>
      </c>
      <c r="F1183" t="s">
        <v>114</v>
      </c>
      <c r="G1183" t="s">
        <v>96</v>
      </c>
      <c r="H1183" s="321">
        <v>4122332198.4490075</v>
      </c>
      <c r="I1183" t="str">
        <f>Table3[[#This Row],[Company ]]&amp;Table3[[#This Row],[Product]]</f>
        <v>TysonCattle</v>
      </c>
      <c r="J1183" t="str">
        <f>INDEX('Company+Product scope'!D:D,MATCH(Table3[[#This Row],[Company+Product key]],'Company+Product scope'!C:C,0))</f>
        <v>Yes</v>
      </c>
    </row>
    <row r="1184" spans="1:10">
      <c r="A1184" t="s">
        <v>51</v>
      </c>
      <c r="B1184" t="s">
        <v>61</v>
      </c>
      <c r="C1184" t="s">
        <v>53</v>
      </c>
      <c r="D1184" t="s">
        <v>58</v>
      </c>
      <c r="E1184">
        <v>20</v>
      </c>
      <c r="F1184" t="s">
        <v>114</v>
      </c>
      <c r="G1184" t="s">
        <v>96</v>
      </c>
      <c r="H1184" s="321">
        <v>125164512.41666666</v>
      </c>
      <c r="I1184" t="str">
        <f>Table3[[#This Row],[Company ]]&amp;Table3[[#This Row],[Product]]</f>
        <v>TysonCattle</v>
      </c>
      <c r="J1184" t="str">
        <f>INDEX('Company+Product scope'!D:D,MATCH(Table3[[#This Row],[Company+Product key]],'Company+Product scope'!C:C,0))</f>
        <v>Yes</v>
      </c>
    </row>
    <row r="1185" spans="1:10">
      <c r="A1185" t="s">
        <v>51</v>
      </c>
      <c r="B1185" t="s">
        <v>62</v>
      </c>
      <c r="C1185" t="s">
        <v>53</v>
      </c>
      <c r="D1185" t="s">
        <v>54</v>
      </c>
      <c r="E1185">
        <v>20</v>
      </c>
      <c r="F1185" t="s">
        <v>114</v>
      </c>
      <c r="G1185" t="s">
        <v>96</v>
      </c>
      <c r="H1185" s="321">
        <v>697960300.91666663</v>
      </c>
      <c r="I1185" t="str">
        <f>Table3[[#This Row],[Company ]]&amp;Table3[[#This Row],[Product]]</f>
        <v>MinervaCattle</v>
      </c>
      <c r="J1185" t="str">
        <f>INDEX('Company+Product scope'!D:D,MATCH(Table3[[#This Row],[Company+Product key]],'Company+Product scope'!C:C,0))</f>
        <v>Yes</v>
      </c>
    </row>
    <row r="1186" spans="1:10">
      <c r="A1186" t="s">
        <v>51</v>
      </c>
      <c r="B1186" t="s">
        <v>63</v>
      </c>
      <c r="C1186" t="s">
        <v>53</v>
      </c>
      <c r="D1186" t="s">
        <v>64</v>
      </c>
      <c r="E1186">
        <v>20</v>
      </c>
      <c r="F1186" t="s">
        <v>114</v>
      </c>
      <c r="G1186" t="s">
        <v>96</v>
      </c>
      <c r="H1186" s="321">
        <v>1856563200.0000005</v>
      </c>
      <c r="I1186" t="str">
        <f>Table3[[#This Row],[Company ]]&amp;Table3[[#This Row],[Product]]</f>
        <v>BigardCattle</v>
      </c>
      <c r="J1186" t="str">
        <f>INDEX('Company+Product scope'!D:D,MATCH(Table3[[#This Row],[Company+Product key]],'Company+Product scope'!C:C,0))</f>
        <v>Yes</v>
      </c>
    </row>
    <row r="1187" spans="1:10">
      <c r="A1187" t="s">
        <v>51</v>
      </c>
      <c r="B1187" t="s">
        <v>65</v>
      </c>
      <c r="C1187" t="s">
        <v>53</v>
      </c>
      <c r="D1187" t="s">
        <v>64</v>
      </c>
      <c r="E1187">
        <v>20</v>
      </c>
      <c r="F1187" t="s">
        <v>114</v>
      </c>
      <c r="G1187" t="s">
        <v>96</v>
      </c>
      <c r="H1187" s="321">
        <v>1792144080</v>
      </c>
      <c r="I1187" t="str">
        <f>Table3[[#This Row],[Company ]]&amp;Table3[[#This Row],[Product]]</f>
        <v>Gruppo CremoniniCattle</v>
      </c>
      <c r="J1187" t="str">
        <f>INDEX('Company+Product scope'!D:D,MATCH(Table3[[#This Row],[Company+Product key]],'Company+Product scope'!C:C,0))</f>
        <v>Yes</v>
      </c>
    </row>
    <row r="1188" spans="1:10">
      <c r="A1188" t="s">
        <v>51</v>
      </c>
      <c r="B1188" t="s">
        <v>66</v>
      </c>
      <c r="C1188" t="s">
        <v>53</v>
      </c>
      <c r="D1188" t="s">
        <v>64</v>
      </c>
      <c r="E1188">
        <v>20</v>
      </c>
      <c r="F1188" t="s">
        <v>114</v>
      </c>
      <c r="G1188" t="s">
        <v>96</v>
      </c>
      <c r="H1188" s="321">
        <v>736133872.72949994</v>
      </c>
      <c r="I1188" t="str">
        <f>Table3[[#This Row],[Company ]]&amp;Table3[[#This Row],[Product]]</f>
        <v>Vion Food GroupCattle</v>
      </c>
      <c r="J1188" t="str">
        <f>INDEX('Company+Product scope'!D:D,MATCH(Table3[[#This Row],[Company+Product key]],'Company+Product scope'!C:C,0))</f>
        <v>Yes</v>
      </c>
    </row>
    <row r="1189" spans="1:10">
      <c r="A1189" t="s">
        <v>51</v>
      </c>
      <c r="B1189" t="s">
        <v>67</v>
      </c>
      <c r="C1189" t="s">
        <v>53</v>
      </c>
      <c r="D1189" t="s">
        <v>64</v>
      </c>
      <c r="E1189">
        <v>20</v>
      </c>
      <c r="F1189" t="s">
        <v>114</v>
      </c>
      <c r="G1189" t="s">
        <v>96</v>
      </c>
      <c r="H1189" s="321">
        <v>732568131</v>
      </c>
      <c r="I1189" t="str">
        <f>Table3[[#This Row],[Company ]]&amp;Table3[[#This Row],[Product]]</f>
        <v>Danish CrownCattle</v>
      </c>
      <c r="J1189" t="str">
        <f>INDEX('Company+Product scope'!D:D,MATCH(Table3[[#This Row],[Company+Product key]],'Company+Product scope'!C:C,0))</f>
        <v>Yes</v>
      </c>
    </row>
    <row r="1190" spans="1:10">
      <c r="A1190" t="s">
        <v>51</v>
      </c>
      <c r="B1190" t="s">
        <v>68</v>
      </c>
      <c r="C1190" t="s">
        <v>53</v>
      </c>
      <c r="D1190" t="s">
        <v>58</v>
      </c>
      <c r="E1190">
        <v>20</v>
      </c>
      <c r="F1190" t="s">
        <v>114</v>
      </c>
      <c r="G1190" t="s">
        <v>96</v>
      </c>
      <c r="H1190" s="321">
        <v>206399375</v>
      </c>
      <c r="I1190" t="str">
        <f>Table3[[#This Row],[Company ]]&amp;Table3[[#This Row],[Product]]</f>
        <v>Teys Cattle</v>
      </c>
      <c r="J1190" t="str">
        <f>INDEX('Company+Product scope'!D:D,MATCH(Table3[[#This Row],[Company+Product key]],'Company+Product scope'!C:C,0))</f>
        <v>Yes</v>
      </c>
    </row>
    <row r="1191" spans="1:10">
      <c r="A1191" t="s">
        <v>51</v>
      </c>
      <c r="B1191" t="s">
        <v>69</v>
      </c>
      <c r="C1191" t="s">
        <v>53</v>
      </c>
      <c r="D1191" t="s">
        <v>64</v>
      </c>
      <c r="E1191">
        <v>20</v>
      </c>
      <c r="F1191" t="s">
        <v>114</v>
      </c>
      <c r="G1191" t="s">
        <v>96</v>
      </c>
      <c r="H1191" s="321">
        <v>366091790.40000004</v>
      </c>
      <c r="I1191" t="str">
        <f>Table3[[#This Row],[Company ]]&amp;Table3[[#This Row],[Product]]</f>
        <v>WestfleischCattle</v>
      </c>
      <c r="J1191" t="str">
        <f>INDEX('Company+Product scope'!D:D,MATCH(Table3[[#This Row],[Company+Product key]],'Company+Product scope'!C:C,0))</f>
        <v>Yes</v>
      </c>
    </row>
    <row r="1192" spans="1:10">
      <c r="A1192" t="s">
        <v>51</v>
      </c>
      <c r="B1192" t="s">
        <v>70</v>
      </c>
      <c r="C1192" t="s">
        <v>53</v>
      </c>
      <c r="D1192" t="s">
        <v>64</v>
      </c>
      <c r="E1192">
        <v>20</v>
      </c>
      <c r="F1192" t="s">
        <v>114</v>
      </c>
      <c r="G1192" t="s">
        <v>96</v>
      </c>
      <c r="H1192" s="321">
        <v>349940682</v>
      </c>
      <c r="I1192" t="str">
        <f>Table3[[#This Row],[Company ]]&amp;Table3[[#This Row],[Product]]</f>
        <v>Tönnies GroupCattle</v>
      </c>
      <c r="J1192" t="str">
        <f>INDEX('Company+Product scope'!D:D,MATCH(Table3[[#This Row],[Company+Product key]],'Company+Product scope'!C:C,0))</f>
        <v>Yes</v>
      </c>
    </row>
    <row r="1193" spans="1:10">
      <c r="A1193" t="s">
        <v>51</v>
      </c>
      <c r="B1193" t="s">
        <v>52</v>
      </c>
      <c r="C1193" t="s">
        <v>71</v>
      </c>
      <c r="D1193" t="s">
        <v>57</v>
      </c>
      <c r="E1193">
        <v>20</v>
      </c>
      <c r="F1193" t="s">
        <v>114</v>
      </c>
      <c r="G1193" t="s">
        <v>96</v>
      </c>
      <c r="H1193" s="321">
        <v>359999876.31655389</v>
      </c>
      <c r="I1193" t="str">
        <f>Table3[[#This Row],[Company ]]&amp;Table3[[#This Row],[Product]]</f>
        <v>JBSChicken</v>
      </c>
      <c r="J1193" t="str">
        <f>INDEX('Company+Product scope'!D:D,MATCH(Table3[[#This Row],[Company+Product key]],'Company+Product scope'!C:C,0))</f>
        <v>Yes</v>
      </c>
    </row>
    <row r="1194" spans="1:10">
      <c r="A1194" t="s">
        <v>51</v>
      </c>
      <c r="B1194" t="s">
        <v>52</v>
      </c>
      <c r="C1194" t="s">
        <v>71</v>
      </c>
      <c r="D1194" t="s">
        <v>54</v>
      </c>
      <c r="E1194">
        <v>20</v>
      </c>
      <c r="F1194" t="s">
        <v>114</v>
      </c>
      <c r="G1194" t="s">
        <v>96</v>
      </c>
      <c r="H1194" s="321">
        <v>276274454.22720003</v>
      </c>
      <c r="I1194" t="str">
        <f>Table3[[#This Row],[Company ]]&amp;Table3[[#This Row],[Product]]</f>
        <v>JBSChicken</v>
      </c>
      <c r="J1194" t="str">
        <f>INDEX('Company+Product scope'!D:D,MATCH(Table3[[#This Row],[Company+Product key]],'Company+Product scope'!C:C,0))</f>
        <v>Yes</v>
      </c>
    </row>
    <row r="1195" spans="1:10">
      <c r="A1195" t="s">
        <v>51</v>
      </c>
      <c r="B1195" t="s">
        <v>52</v>
      </c>
      <c r="C1195" t="s">
        <v>71</v>
      </c>
      <c r="D1195" t="s">
        <v>64</v>
      </c>
      <c r="E1195">
        <v>20</v>
      </c>
      <c r="F1195" t="s">
        <v>114</v>
      </c>
      <c r="G1195" t="s">
        <v>96</v>
      </c>
      <c r="H1195" s="321">
        <v>49244560.381046161</v>
      </c>
      <c r="I1195" t="str">
        <f>Table3[[#This Row],[Company ]]&amp;Table3[[#This Row],[Product]]</f>
        <v>JBSChicken</v>
      </c>
      <c r="J1195" t="str">
        <f>INDEX('Company+Product scope'!D:D,MATCH(Table3[[#This Row],[Company+Product key]],'Company+Product scope'!C:C,0))</f>
        <v>Yes</v>
      </c>
    </row>
    <row r="1196" spans="1:10">
      <c r="A1196" t="s">
        <v>51</v>
      </c>
      <c r="B1196" t="s">
        <v>61</v>
      </c>
      <c r="C1196" t="s">
        <v>71</v>
      </c>
      <c r="D1196" t="s">
        <v>57</v>
      </c>
      <c r="E1196">
        <v>20</v>
      </c>
      <c r="F1196" t="s">
        <v>114</v>
      </c>
      <c r="G1196" t="s">
        <v>96</v>
      </c>
      <c r="H1196" s="321">
        <v>346179983.4580645</v>
      </c>
      <c r="I1196" t="str">
        <f>Table3[[#This Row],[Company ]]&amp;Table3[[#This Row],[Product]]</f>
        <v>TysonChicken</v>
      </c>
      <c r="J1196" t="str">
        <f>INDEX('Company+Product scope'!D:D,MATCH(Table3[[#This Row],[Company+Product key]],'Company+Product scope'!C:C,0))</f>
        <v>Yes</v>
      </c>
    </row>
    <row r="1197" spans="1:10">
      <c r="A1197" t="s">
        <v>51</v>
      </c>
      <c r="B1197" t="s">
        <v>61</v>
      </c>
      <c r="C1197" t="s">
        <v>71</v>
      </c>
      <c r="D1197" t="s">
        <v>72</v>
      </c>
      <c r="E1197">
        <v>20</v>
      </c>
      <c r="F1197" t="s">
        <v>114</v>
      </c>
      <c r="G1197" t="s">
        <v>96</v>
      </c>
      <c r="H1197" s="321">
        <v>42272922.774193555</v>
      </c>
      <c r="I1197" t="str">
        <f>Table3[[#This Row],[Company ]]&amp;Table3[[#This Row],[Product]]</f>
        <v>TysonChicken</v>
      </c>
      <c r="J1197" t="str">
        <f>INDEX('Company+Product scope'!D:D,MATCH(Table3[[#This Row],[Company+Product key]],'Company+Product scope'!C:C,0))</f>
        <v>Yes</v>
      </c>
    </row>
    <row r="1198" spans="1:10">
      <c r="A1198" t="s">
        <v>51</v>
      </c>
      <c r="B1198" t="s">
        <v>73</v>
      </c>
      <c r="C1198" t="s">
        <v>71</v>
      </c>
      <c r="D1198" t="s">
        <v>54</v>
      </c>
      <c r="E1198">
        <v>20</v>
      </c>
      <c r="F1198" t="s">
        <v>114</v>
      </c>
      <c r="G1198" t="s">
        <v>96</v>
      </c>
      <c r="H1198" s="321">
        <v>315374370.85440004</v>
      </c>
      <c r="I1198" t="str">
        <f>Table3[[#This Row],[Company ]]&amp;Table3[[#This Row],[Product]]</f>
        <v>BRFChicken</v>
      </c>
      <c r="J1198" t="str">
        <f>INDEX('Company+Product scope'!D:D,MATCH(Table3[[#This Row],[Company+Product key]],'Company+Product scope'!C:C,0))</f>
        <v>Yes</v>
      </c>
    </row>
    <row r="1199" spans="1:10">
      <c r="A1199" t="s">
        <v>51</v>
      </c>
      <c r="B1199" t="s">
        <v>74</v>
      </c>
      <c r="C1199" t="s">
        <v>71</v>
      </c>
      <c r="D1199" t="s">
        <v>72</v>
      </c>
      <c r="E1199">
        <v>20</v>
      </c>
      <c r="F1199" t="s">
        <v>114</v>
      </c>
      <c r="G1199" t="s">
        <v>96</v>
      </c>
      <c r="H1199" s="321">
        <v>239461677.00000003</v>
      </c>
      <c r="I1199" t="str">
        <f>Table3[[#This Row],[Company ]]&amp;Table3[[#This Row],[Product]]</f>
        <v>Wen's Food GroupChicken</v>
      </c>
      <c r="J1199" t="str">
        <f>INDEX('Company+Product scope'!D:D,MATCH(Table3[[#This Row],[Company+Product key]],'Company+Product scope'!C:C,0))</f>
        <v>Yes</v>
      </c>
    </row>
    <row r="1200" spans="1:10">
      <c r="A1200" t="s">
        <v>51</v>
      </c>
      <c r="B1200" t="s">
        <v>60</v>
      </c>
      <c r="C1200" t="s">
        <v>71</v>
      </c>
      <c r="D1200" t="s">
        <v>57</v>
      </c>
      <c r="E1200">
        <v>20</v>
      </c>
      <c r="F1200" t="s">
        <v>114</v>
      </c>
      <c r="G1200" t="s">
        <v>96</v>
      </c>
      <c r="H1200" s="321">
        <v>106967889.59999999</v>
      </c>
      <c r="I1200" t="str">
        <f>Table3[[#This Row],[Company ]]&amp;Table3[[#This Row],[Product]]</f>
        <v>CargillChicken</v>
      </c>
      <c r="J1200" t="str">
        <f>INDEX('Company+Product scope'!D:D,MATCH(Table3[[#This Row],[Company+Product key]],'Company+Product scope'!C:C,0))</f>
        <v>Yes</v>
      </c>
    </row>
    <row r="1201" spans="1:10">
      <c r="A1201" t="s">
        <v>51</v>
      </c>
      <c r="B1201" t="s">
        <v>60</v>
      </c>
      <c r="C1201" t="s">
        <v>71</v>
      </c>
      <c r="D1201" t="s">
        <v>54</v>
      </c>
      <c r="E1201">
        <v>20</v>
      </c>
      <c r="F1201" t="s">
        <v>114</v>
      </c>
      <c r="G1201" t="s">
        <v>96</v>
      </c>
      <c r="H1201" s="321">
        <v>52622856</v>
      </c>
      <c r="I1201" t="str">
        <f>Table3[[#This Row],[Company ]]&amp;Table3[[#This Row],[Product]]</f>
        <v>CargillChicken</v>
      </c>
      <c r="J1201" t="str">
        <f>INDEX('Company+Product scope'!D:D,MATCH(Table3[[#This Row],[Company+Product key]],'Company+Product scope'!C:C,0))</f>
        <v>Yes</v>
      </c>
    </row>
    <row r="1202" spans="1:10">
      <c r="A1202" t="s">
        <v>51</v>
      </c>
      <c r="B1202" t="s">
        <v>60</v>
      </c>
      <c r="C1202" t="s">
        <v>71</v>
      </c>
      <c r="D1202" t="s">
        <v>72</v>
      </c>
      <c r="E1202">
        <v>20</v>
      </c>
      <c r="F1202" t="s">
        <v>114</v>
      </c>
      <c r="G1202" t="s">
        <v>96</v>
      </c>
      <c r="H1202" s="321">
        <v>36435420</v>
      </c>
      <c r="I1202" t="str">
        <f>Table3[[#This Row],[Company ]]&amp;Table3[[#This Row],[Product]]</f>
        <v>CargillChicken</v>
      </c>
      <c r="J1202" t="str">
        <f>INDEX('Company+Product scope'!D:D,MATCH(Table3[[#This Row],[Company+Product key]],'Company+Product scope'!C:C,0))</f>
        <v>Yes</v>
      </c>
    </row>
    <row r="1203" spans="1:10">
      <c r="A1203" t="s">
        <v>51</v>
      </c>
      <c r="B1203" t="s">
        <v>60</v>
      </c>
      <c r="C1203" t="s">
        <v>71</v>
      </c>
      <c r="D1203" t="s">
        <v>64</v>
      </c>
      <c r="E1203">
        <v>20</v>
      </c>
      <c r="F1203" t="s">
        <v>114</v>
      </c>
      <c r="G1203" t="s">
        <v>96</v>
      </c>
      <c r="H1203" s="321">
        <v>17983872</v>
      </c>
      <c r="I1203" t="str">
        <f>Table3[[#This Row],[Company ]]&amp;Table3[[#This Row],[Product]]</f>
        <v>CargillChicken</v>
      </c>
      <c r="J1203" t="str">
        <f>INDEX('Company+Product scope'!D:D,MATCH(Table3[[#This Row],[Company+Product key]],'Company+Product scope'!C:C,0))</f>
        <v>Yes</v>
      </c>
    </row>
    <row r="1204" spans="1:10">
      <c r="A1204" t="s">
        <v>51</v>
      </c>
      <c r="B1204" t="s">
        <v>75</v>
      </c>
      <c r="C1204" t="s">
        <v>71</v>
      </c>
      <c r="D1204" t="s">
        <v>72</v>
      </c>
      <c r="E1204">
        <v>20</v>
      </c>
      <c r="F1204" t="s">
        <v>114</v>
      </c>
      <c r="G1204" t="s">
        <v>96</v>
      </c>
      <c r="H1204" s="321">
        <v>198573039</v>
      </c>
      <c r="I1204" t="str">
        <f>Table3[[#This Row],[Company ]]&amp;Table3[[#This Row],[Product]]</f>
        <v>JapfaChicken</v>
      </c>
      <c r="J1204" t="str">
        <f>INDEX('Company+Product scope'!D:D,MATCH(Table3[[#This Row],[Company+Product key]],'Company+Product scope'!C:C,0))</f>
        <v>Yes</v>
      </c>
    </row>
    <row r="1205" spans="1:10">
      <c r="A1205" t="s">
        <v>51</v>
      </c>
      <c r="B1205" t="s">
        <v>76</v>
      </c>
      <c r="C1205" t="s">
        <v>71</v>
      </c>
      <c r="D1205" t="s">
        <v>72</v>
      </c>
      <c r="E1205">
        <v>20</v>
      </c>
      <c r="F1205" t="s">
        <v>114</v>
      </c>
      <c r="G1205" t="s">
        <v>96</v>
      </c>
      <c r="H1205" s="321">
        <v>163959390</v>
      </c>
      <c r="I1205" t="str">
        <f>Table3[[#This Row],[Company ]]&amp;Table3[[#This Row],[Product]]</f>
        <v>Wellhope AgritechChicken</v>
      </c>
      <c r="J1205" t="str">
        <f>INDEX('Company+Product scope'!D:D,MATCH(Table3[[#This Row],[Company+Product key]],'Company+Product scope'!C:C,0))</f>
        <v>Yes</v>
      </c>
    </row>
    <row r="1206" spans="1:10">
      <c r="A1206" t="s">
        <v>51</v>
      </c>
      <c r="B1206" t="s">
        <v>77</v>
      </c>
      <c r="C1206" t="s">
        <v>71</v>
      </c>
      <c r="D1206" t="s">
        <v>72</v>
      </c>
      <c r="E1206">
        <v>20</v>
      </c>
      <c r="F1206" t="s">
        <v>114</v>
      </c>
      <c r="G1206" t="s">
        <v>96</v>
      </c>
      <c r="H1206" s="321">
        <v>138657015</v>
      </c>
      <c r="I1206" t="str">
        <f>Table3[[#This Row],[Company ]]&amp;Table3[[#This Row],[Product]]</f>
        <v>Charoen PokphandChicken</v>
      </c>
      <c r="J1206" t="str">
        <f>INDEX('Company+Product scope'!D:D,MATCH(Table3[[#This Row],[Company+Product key]],'Company+Product scope'!C:C,0))</f>
        <v>Yes</v>
      </c>
    </row>
    <row r="1207" spans="1:10">
      <c r="A1207" t="s">
        <v>51</v>
      </c>
      <c r="B1207" t="s">
        <v>77</v>
      </c>
      <c r="C1207" t="s">
        <v>71</v>
      </c>
      <c r="D1207" t="s">
        <v>78</v>
      </c>
      <c r="E1207">
        <v>20</v>
      </c>
      <c r="F1207" t="s">
        <v>114</v>
      </c>
      <c r="G1207" t="s">
        <v>96</v>
      </c>
      <c r="H1207" s="321">
        <v>5085500</v>
      </c>
      <c r="I1207" t="str">
        <f>Table3[[#This Row],[Company ]]&amp;Table3[[#This Row],[Product]]</f>
        <v>Charoen PokphandChicken</v>
      </c>
      <c r="J1207" t="str">
        <f>INDEX('Company+Product scope'!D:D,MATCH(Table3[[#This Row],[Company+Product key]],'Company+Product scope'!C:C,0))</f>
        <v>Yes</v>
      </c>
    </row>
    <row r="1208" spans="1:10">
      <c r="A1208" t="s">
        <v>51</v>
      </c>
      <c r="B1208" t="s">
        <v>79</v>
      </c>
      <c r="C1208" t="s">
        <v>71</v>
      </c>
      <c r="D1208" t="s">
        <v>72</v>
      </c>
      <c r="E1208">
        <v>20</v>
      </c>
      <c r="F1208" t="s">
        <v>114</v>
      </c>
      <c r="G1208" t="s">
        <v>96</v>
      </c>
      <c r="H1208" s="321">
        <v>137644920</v>
      </c>
      <c r="I1208" t="str">
        <f>Table3[[#This Row],[Company ]]&amp;Table3[[#This Row],[Product]]</f>
        <v>Fuijan Sunner DevelopmentChicken</v>
      </c>
      <c r="J1208" t="str">
        <f>INDEX('Company+Product scope'!D:D,MATCH(Table3[[#This Row],[Company+Product key]],'Company+Product scope'!C:C,0))</f>
        <v>Yes</v>
      </c>
    </row>
    <row r="1209" spans="1:10">
      <c r="A1209" t="s">
        <v>51</v>
      </c>
      <c r="B1209" t="s">
        <v>80</v>
      </c>
      <c r="C1209" t="s">
        <v>71</v>
      </c>
      <c r="D1209" t="s">
        <v>57</v>
      </c>
      <c r="E1209">
        <v>20</v>
      </c>
      <c r="F1209" t="s">
        <v>114</v>
      </c>
      <c r="G1209" t="s">
        <v>96</v>
      </c>
      <c r="H1209" s="321">
        <v>133809720</v>
      </c>
      <c r="I1209" t="str">
        <f>Table3[[#This Row],[Company ]]&amp;Table3[[#This Row],[Product]]</f>
        <v>Koch FoodsChicken</v>
      </c>
      <c r="J1209" t="str">
        <f>INDEX('Company+Product scope'!D:D,MATCH(Table3[[#This Row],[Company+Product key]],'Company+Product scope'!C:C,0))</f>
        <v>Yes</v>
      </c>
    </row>
    <row r="1210" spans="1:10">
      <c r="A1210" t="s">
        <v>51</v>
      </c>
      <c r="B1210" t="s">
        <v>81</v>
      </c>
      <c r="C1210" t="s">
        <v>71</v>
      </c>
      <c r="D1210" t="s">
        <v>82</v>
      </c>
      <c r="E1210">
        <v>20</v>
      </c>
      <c r="F1210" t="s">
        <v>114</v>
      </c>
      <c r="G1210" t="s">
        <v>96</v>
      </c>
      <c r="H1210" s="321">
        <v>58076926.600000009</v>
      </c>
      <c r="I1210" t="str">
        <f>Table3[[#This Row],[Company ]]&amp;Table3[[#This Row],[Product]]</f>
        <v>Arab Company for Livestock Development (ACOLID)Chicken</v>
      </c>
      <c r="J1210" t="str">
        <f>INDEX('Company+Product scope'!D:D,MATCH(Table3[[#This Row],[Company+Product key]],'Company+Product scope'!C:C,0))</f>
        <v>Yes</v>
      </c>
    </row>
    <row r="1211" spans="1:10">
      <c r="A1211" t="s">
        <v>51</v>
      </c>
      <c r="B1211" t="s">
        <v>83</v>
      </c>
      <c r="C1211" t="s">
        <v>71</v>
      </c>
      <c r="D1211" t="s">
        <v>72</v>
      </c>
      <c r="E1211">
        <v>20</v>
      </c>
      <c r="F1211" t="s">
        <v>114</v>
      </c>
      <c r="G1211" t="s">
        <v>96</v>
      </c>
      <c r="H1211" s="321">
        <v>133147169.82000001</v>
      </c>
      <c r="I1211" t="str">
        <f>Table3[[#This Row],[Company ]]&amp;Table3[[#This Row],[Product]]</f>
        <v>New Hope GroupChicken</v>
      </c>
      <c r="J1211" t="str">
        <f>INDEX('Company+Product scope'!D:D,MATCH(Table3[[#This Row],[Company+Product key]],'Company+Product scope'!C:C,0))</f>
        <v>Yes</v>
      </c>
    </row>
    <row r="1212" spans="1:10">
      <c r="A1212" t="s">
        <v>51</v>
      </c>
      <c r="B1212" t="s">
        <v>84</v>
      </c>
      <c r="C1212" t="s">
        <v>71</v>
      </c>
      <c r="D1212" t="s">
        <v>54</v>
      </c>
      <c r="E1212">
        <v>20</v>
      </c>
      <c r="F1212" t="s">
        <v>114</v>
      </c>
      <c r="G1212" t="s">
        <v>96</v>
      </c>
      <c r="H1212" s="321">
        <v>98790120</v>
      </c>
      <c r="I1212" t="str">
        <f>Table3[[#This Row],[Company ]]&amp;Table3[[#This Row],[Product]]</f>
        <v>Industrias BachocoChicken</v>
      </c>
      <c r="J1212" t="str">
        <f>INDEX('Company+Product scope'!D:D,MATCH(Table3[[#This Row],[Company+Product key]],'Company+Product scope'!C:C,0))</f>
        <v>Yes</v>
      </c>
    </row>
    <row r="1213" spans="1:10">
      <c r="A1213" t="s">
        <v>51</v>
      </c>
      <c r="B1213" t="s">
        <v>84</v>
      </c>
      <c r="C1213" t="s">
        <v>71</v>
      </c>
      <c r="D1213" t="s">
        <v>57</v>
      </c>
      <c r="E1213">
        <v>20</v>
      </c>
      <c r="F1213" t="s">
        <v>114</v>
      </c>
      <c r="G1213" t="s">
        <v>96</v>
      </c>
      <c r="H1213" s="321">
        <v>26961660</v>
      </c>
      <c r="I1213" t="str">
        <f>Table3[[#This Row],[Company ]]&amp;Table3[[#This Row],[Product]]</f>
        <v>Industrias BachocoChicken</v>
      </c>
      <c r="J1213" t="str">
        <f>INDEX('Company+Product scope'!D:D,MATCH(Table3[[#This Row],[Company+Product key]],'Company+Product scope'!C:C,0))</f>
        <v>Yes</v>
      </c>
    </row>
    <row r="1214" spans="1:10">
      <c r="A1214" t="s">
        <v>51</v>
      </c>
      <c r="B1214" t="s">
        <v>85</v>
      </c>
      <c r="C1214" t="s">
        <v>71</v>
      </c>
      <c r="D1214" t="s">
        <v>57</v>
      </c>
      <c r="E1214">
        <v>20</v>
      </c>
      <c r="F1214" t="s">
        <v>114</v>
      </c>
      <c r="G1214" t="s">
        <v>96</v>
      </c>
      <c r="H1214" s="321">
        <v>122825340</v>
      </c>
      <c r="I1214" t="str">
        <f>Table3[[#This Row],[Company ]]&amp;Table3[[#This Row],[Product]]</f>
        <v>Perdue FarmsChicken</v>
      </c>
      <c r="J1214" t="str">
        <f>INDEX('Company+Product scope'!D:D,MATCH(Table3[[#This Row],[Company+Product key]],'Company+Product scope'!C:C,0))</f>
        <v>Yes</v>
      </c>
    </row>
    <row r="1215" spans="1:10">
      <c r="A1215" t="s">
        <v>51</v>
      </c>
      <c r="B1215" t="s">
        <v>86</v>
      </c>
      <c r="C1215" t="s">
        <v>71</v>
      </c>
      <c r="D1215" t="s">
        <v>57</v>
      </c>
      <c r="E1215">
        <v>20</v>
      </c>
      <c r="F1215" t="s">
        <v>114</v>
      </c>
      <c r="G1215" t="s">
        <v>96</v>
      </c>
      <c r="H1215" s="321">
        <v>106967889.59999999</v>
      </c>
      <c r="I1215" t="str">
        <f>Table3[[#This Row],[Company ]]&amp;Table3[[#This Row],[Product]]</f>
        <v>Continental Grain CompanyChicken</v>
      </c>
      <c r="J1215" t="str">
        <f>INDEX('Company+Product scope'!D:D,MATCH(Table3[[#This Row],[Company+Product key]],'Company+Product scope'!C:C,0))</f>
        <v>Yes</v>
      </c>
    </row>
    <row r="1216" spans="1:10">
      <c r="A1216" t="s">
        <v>51</v>
      </c>
      <c r="B1216" t="s">
        <v>87</v>
      </c>
      <c r="C1216" t="s">
        <v>71</v>
      </c>
      <c r="D1216" t="s">
        <v>72</v>
      </c>
      <c r="E1216">
        <v>20</v>
      </c>
      <c r="F1216" t="s">
        <v>114</v>
      </c>
      <c r="G1216" t="s">
        <v>96</v>
      </c>
      <c r="H1216" s="321">
        <v>42373044</v>
      </c>
      <c r="I1216" t="str">
        <f>Table3[[#This Row],[Company ]]&amp;Table3[[#This Row],[Product]]</f>
        <v>WH GroupChicken</v>
      </c>
      <c r="J1216" t="str">
        <f>INDEX('Company+Product scope'!D:D,MATCH(Table3[[#This Row],[Company+Product key]],'Company+Product scope'!C:C,0))</f>
        <v>Yes</v>
      </c>
    </row>
    <row r="1217" spans="1:10">
      <c r="A1217" t="s">
        <v>51</v>
      </c>
      <c r="B1217" t="s">
        <v>87</v>
      </c>
      <c r="C1217" t="s">
        <v>71</v>
      </c>
      <c r="D1217" t="s">
        <v>88</v>
      </c>
      <c r="E1217">
        <v>20</v>
      </c>
      <c r="F1217" t="s">
        <v>114</v>
      </c>
      <c r="G1217" t="s">
        <v>96</v>
      </c>
      <c r="H1217" s="321">
        <v>8022700</v>
      </c>
      <c r="I1217" t="str">
        <f>Table3[[#This Row],[Company ]]&amp;Table3[[#This Row],[Product]]</f>
        <v>WH GroupChicken</v>
      </c>
      <c r="J1217" t="str">
        <f>INDEX('Company+Product scope'!D:D,MATCH(Table3[[#This Row],[Company+Product key]],'Company+Product scope'!C:C,0))</f>
        <v>Yes</v>
      </c>
    </row>
    <row r="1218" spans="1:10">
      <c r="A1218" t="s">
        <v>51</v>
      </c>
      <c r="B1218" t="s">
        <v>89</v>
      </c>
      <c r="C1218" t="s">
        <v>71</v>
      </c>
      <c r="D1218" t="s">
        <v>54</v>
      </c>
      <c r="E1218">
        <v>20</v>
      </c>
      <c r="F1218" t="s">
        <v>114</v>
      </c>
      <c r="G1218" t="s">
        <v>96</v>
      </c>
      <c r="H1218" s="321">
        <v>62756179.20000001</v>
      </c>
      <c r="I1218" t="str">
        <f>Table3[[#This Row],[Company ]]&amp;Table3[[#This Row],[Product]]</f>
        <v>Aurora AlimentosChicken</v>
      </c>
      <c r="J1218" t="str">
        <f>INDEX('Company+Product scope'!D:D,MATCH(Table3[[#This Row],[Company+Product key]],'Company+Product scope'!C:C,0))</f>
        <v>Yes</v>
      </c>
    </row>
    <row r="1219" spans="1:10">
      <c r="A1219" t="s">
        <v>51</v>
      </c>
      <c r="B1219" t="s">
        <v>87</v>
      </c>
      <c r="C1219" t="s">
        <v>90</v>
      </c>
      <c r="D1219" t="s">
        <v>57</v>
      </c>
      <c r="E1219">
        <v>20</v>
      </c>
      <c r="F1219" t="s">
        <v>114</v>
      </c>
      <c r="G1219" t="s">
        <v>96</v>
      </c>
      <c r="H1219" s="321">
        <v>512850945.76109582</v>
      </c>
      <c r="I1219" t="str">
        <f>Table3[[#This Row],[Company ]]&amp;Table3[[#This Row],[Product]]</f>
        <v>WH GroupPigs</v>
      </c>
      <c r="J1219" t="str">
        <f>INDEX('Company+Product scope'!D:D,MATCH(Table3[[#This Row],[Company+Product key]],'Company+Product scope'!C:C,0))</f>
        <v>Yes</v>
      </c>
    </row>
    <row r="1220" spans="1:10">
      <c r="A1220" t="s">
        <v>51</v>
      </c>
      <c r="B1220" t="s">
        <v>87</v>
      </c>
      <c r="C1220" t="s">
        <v>90</v>
      </c>
      <c r="D1220" t="s">
        <v>72</v>
      </c>
      <c r="E1220">
        <v>20</v>
      </c>
      <c r="F1220" t="s">
        <v>114</v>
      </c>
      <c r="G1220" t="s">
        <v>96</v>
      </c>
      <c r="H1220" s="321">
        <v>402058919.78923559</v>
      </c>
      <c r="I1220" t="str">
        <f>Table3[[#This Row],[Company ]]&amp;Table3[[#This Row],[Product]]</f>
        <v>WH GroupPigs</v>
      </c>
      <c r="J1220" t="str">
        <f>INDEX('Company+Product scope'!D:D,MATCH(Table3[[#This Row],[Company+Product key]],'Company+Product scope'!C:C,0))</f>
        <v>Yes</v>
      </c>
    </row>
    <row r="1221" spans="1:10">
      <c r="A1221" t="s">
        <v>51</v>
      </c>
      <c r="B1221" t="s">
        <v>87</v>
      </c>
      <c r="C1221" t="s">
        <v>90</v>
      </c>
      <c r="D1221" t="s">
        <v>88</v>
      </c>
      <c r="E1221">
        <v>20</v>
      </c>
      <c r="F1221" t="s">
        <v>114</v>
      </c>
      <c r="G1221" t="s">
        <v>96</v>
      </c>
      <c r="H1221" s="321">
        <v>206974489.20086339</v>
      </c>
      <c r="I1221" t="str">
        <f>Table3[[#This Row],[Company ]]&amp;Table3[[#This Row],[Product]]</f>
        <v>WH GroupPigs</v>
      </c>
      <c r="J1221" t="str">
        <f>INDEX('Company+Product scope'!D:D,MATCH(Table3[[#This Row],[Company+Product key]],'Company+Product scope'!C:C,0))</f>
        <v>Yes</v>
      </c>
    </row>
    <row r="1222" spans="1:10">
      <c r="A1222" t="s">
        <v>51</v>
      </c>
      <c r="B1222" t="s">
        <v>52</v>
      </c>
      <c r="C1222" t="s">
        <v>90</v>
      </c>
      <c r="D1222" t="s">
        <v>57</v>
      </c>
      <c r="E1222">
        <v>20</v>
      </c>
      <c r="F1222" t="s">
        <v>114</v>
      </c>
      <c r="G1222" t="s">
        <v>96</v>
      </c>
      <c r="H1222" s="321">
        <v>463103712</v>
      </c>
      <c r="I1222" t="str">
        <f>Table3[[#This Row],[Company ]]&amp;Table3[[#This Row],[Product]]</f>
        <v>JBSPigs</v>
      </c>
      <c r="J1222" t="str">
        <f>INDEX('Company+Product scope'!D:D,MATCH(Table3[[#This Row],[Company+Product key]],'Company+Product scope'!C:C,0))</f>
        <v>Yes</v>
      </c>
    </row>
    <row r="1223" spans="1:10">
      <c r="A1223" t="s">
        <v>51</v>
      </c>
      <c r="B1223" t="s">
        <v>52</v>
      </c>
      <c r="C1223" t="s">
        <v>90</v>
      </c>
      <c r="D1223" t="s">
        <v>54</v>
      </c>
      <c r="E1223">
        <v>20</v>
      </c>
      <c r="F1223" t="s">
        <v>114</v>
      </c>
      <c r="G1223" t="s">
        <v>96</v>
      </c>
      <c r="H1223" s="321">
        <v>342076608</v>
      </c>
      <c r="I1223" t="str">
        <f>Table3[[#This Row],[Company ]]&amp;Table3[[#This Row],[Product]]</f>
        <v>JBSPigs</v>
      </c>
      <c r="J1223" t="str">
        <f>INDEX('Company+Product scope'!D:D,MATCH(Table3[[#This Row],[Company+Product key]],'Company+Product scope'!C:C,0))</f>
        <v>Yes</v>
      </c>
    </row>
    <row r="1224" spans="1:10">
      <c r="A1224" t="s">
        <v>51</v>
      </c>
      <c r="B1224" t="s">
        <v>52</v>
      </c>
      <c r="C1224" t="s">
        <v>90</v>
      </c>
      <c r="D1224" t="s">
        <v>58</v>
      </c>
      <c r="E1224">
        <v>20</v>
      </c>
      <c r="F1224" t="s">
        <v>114</v>
      </c>
      <c r="G1224" t="s">
        <v>96</v>
      </c>
      <c r="H1224" s="321">
        <v>28765268.063999999</v>
      </c>
      <c r="I1224" t="str">
        <f>Table3[[#This Row],[Company ]]&amp;Table3[[#This Row],[Product]]</f>
        <v>JBSPigs</v>
      </c>
      <c r="J1224" t="str">
        <f>INDEX('Company+Product scope'!D:D,MATCH(Table3[[#This Row],[Company+Product key]],'Company+Product scope'!C:C,0))</f>
        <v>Yes</v>
      </c>
    </row>
    <row r="1225" spans="1:10">
      <c r="A1225" t="s">
        <v>51</v>
      </c>
      <c r="B1225" t="s">
        <v>52</v>
      </c>
      <c r="C1225" t="s">
        <v>90</v>
      </c>
      <c r="D1225" t="s">
        <v>64</v>
      </c>
      <c r="E1225">
        <v>20</v>
      </c>
      <c r="F1225" t="s">
        <v>114</v>
      </c>
      <c r="G1225" t="s">
        <v>96</v>
      </c>
      <c r="H1225" s="321">
        <v>61997838.209999993</v>
      </c>
      <c r="I1225" t="str">
        <f>Table3[[#This Row],[Company ]]&amp;Table3[[#This Row],[Product]]</f>
        <v>JBSPigs</v>
      </c>
      <c r="J1225" t="str">
        <f>INDEX('Company+Product scope'!D:D,MATCH(Table3[[#This Row],[Company+Product key]],'Company+Product scope'!C:C,0))</f>
        <v>Yes</v>
      </c>
    </row>
    <row r="1226" spans="1:10">
      <c r="A1226" t="s">
        <v>51</v>
      </c>
      <c r="B1226" t="s">
        <v>61</v>
      </c>
      <c r="C1226" t="s">
        <v>90</v>
      </c>
      <c r="D1226" t="s">
        <v>57</v>
      </c>
      <c r="E1226">
        <v>20</v>
      </c>
      <c r="F1226" t="s">
        <v>114</v>
      </c>
      <c r="G1226" t="s">
        <v>96</v>
      </c>
      <c r="H1226" s="321">
        <v>354889080</v>
      </c>
      <c r="I1226" t="str">
        <f>Table3[[#This Row],[Company ]]&amp;Table3[[#This Row],[Product]]</f>
        <v>TysonPigs</v>
      </c>
      <c r="J1226" t="str">
        <f>INDEX('Company+Product scope'!D:D,MATCH(Table3[[#This Row],[Company+Product key]],'Company+Product scope'!C:C,0))</f>
        <v>Yes</v>
      </c>
    </row>
    <row r="1227" spans="1:10">
      <c r="A1227" t="s">
        <v>51</v>
      </c>
      <c r="B1227" t="s">
        <v>70</v>
      </c>
      <c r="C1227" t="s">
        <v>90</v>
      </c>
      <c r="D1227" t="s">
        <v>64</v>
      </c>
      <c r="E1227">
        <v>20</v>
      </c>
      <c r="F1227" t="s">
        <v>114</v>
      </c>
      <c r="G1227" t="s">
        <v>96</v>
      </c>
      <c r="H1227" s="321">
        <v>541705500</v>
      </c>
      <c r="I1227" t="str">
        <f>Table3[[#This Row],[Company ]]&amp;Table3[[#This Row],[Product]]</f>
        <v>Tönnies GroupPigs</v>
      </c>
      <c r="J1227" t="str">
        <f>INDEX('Company+Product scope'!D:D,MATCH(Table3[[#This Row],[Company+Product key]],'Company+Product scope'!C:C,0))</f>
        <v>Yes</v>
      </c>
    </row>
    <row r="1228" spans="1:10">
      <c r="A1228" t="s">
        <v>51</v>
      </c>
      <c r="B1228" t="s">
        <v>67</v>
      </c>
      <c r="C1228" t="s">
        <v>90</v>
      </c>
      <c r="D1228" t="s">
        <v>64</v>
      </c>
      <c r="E1228">
        <v>20</v>
      </c>
      <c r="F1228" t="s">
        <v>114</v>
      </c>
      <c r="G1228" t="s">
        <v>96</v>
      </c>
      <c r="H1228" s="321">
        <v>444778278</v>
      </c>
      <c r="I1228" t="str">
        <f>Table3[[#This Row],[Company ]]&amp;Table3[[#This Row],[Product]]</f>
        <v>Danish CrownPigs</v>
      </c>
      <c r="J1228" t="str">
        <f>INDEX('Company+Product scope'!D:D,MATCH(Table3[[#This Row],[Company+Product key]],'Company+Product scope'!C:C,0))</f>
        <v>Yes</v>
      </c>
    </row>
    <row r="1229" spans="1:10">
      <c r="A1229" t="s">
        <v>51</v>
      </c>
      <c r="B1229" t="s">
        <v>67</v>
      </c>
      <c r="C1229" t="s">
        <v>90</v>
      </c>
      <c r="D1229" t="s">
        <v>88</v>
      </c>
      <c r="E1229">
        <v>20</v>
      </c>
      <c r="F1229" t="s">
        <v>114</v>
      </c>
      <c r="G1229" t="s">
        <v>96</v>
      </c>
      <c r="H1229" s="321">
        <v>41991489.600000001</v>
      </c>
      <c r="I1229" t="str">
        <f>Table3[[#This Row],[Company ]]&amp;Table3[[#This Row],[Product]]</f>
        <v>Danish CrownPigs</v>
      </c>
      <c r="J1229" t="str">
        <f>INDEX('Company+Product scope'!D:D,MATCH(Table3[[#This Row],[Company+Product key]],'Company+Product scope'!C:C,0))</f>
        <v>Yes</v>
      </c>
    </row>
    <row r="1230" spans="1:10">
      <c r="A1230" t="s">
        <v>51</v>
      </c>
      <c r="B1230" t="s">
        <v>66</v>
      </c>
      <c r="C1230" t="s">
        <v>90</v>
      </c>
      <c r="D1230" t="s">
        <v>64</v>
      </c>
      <c r="E1230">
        <v>20</v>
      </c>
      <c r="F1230" t="s">
        <v>114</v>
      </c>
      <c r="G1230" t="s">
        <v>96</v>
      </c>
      <c r="H1230" s="321">
        <v>366453904.94999999</v>
      </c>
      <c r="I1230" t="str">
        <f>Table3[[#This Row],[Company ]]&amp;Table3[[#This Row],[Product]]</f>
        <v>Vion Food GroupPigs</v>
      </c>
      <c r="J1230" t="str">
        <f>INDEX('Company+Product scope'!D:D,MATCH(Table3[[#This Row],[Company+Product key]],'Company+Product scope'!C:C,0))</f>
        <v>Yes</v>
      </c>
    </row>
    <row r="1231" spans="1:10">
      <c r="A1231" t="s">
        <v>51</v>
      </c>
      <c r="B1231" t="s">
        <v>91</v>
      </c>
      <c r="C1231" t="s">
        <v>90</v>
      </c>
      <c r="D1231" t="s">
        <v>72</v>
      </c>
      <c r="E1231">
        <v>20</v>
      </c>
      <c r="F1231" t="s">
        <v>114</v>
      </c>
      <c r="G1231" t="s">
        <v>96</v>
      </c>
      <c r="H1231" s="321">
        <v>404562600</v>
      </c>
      <c r="I1231" t="str">
        <f>Table3[[#This Row],[Company ]]&amp;Table3[[#This Row],[Product]]</f>
        <v>Muyuan FoodstuffPigs</v>
      </c>
      <c r="J1231" t="str">
        <f>INDEX('Company+Product scope'!D:D,MATCH(Table3[[#This Row],[Company+Product key]],'Company+Product scope'!C:C,0))</f>
        <v>Yes</v>
      </c>
    </row>
    <row r="1232" spans="1:10">
      <c r="A1232" t="s">
        <v>51</v>
      </c>
      <c r="B1232" t="s">
        <v>73</v>
      </c>
      <c r="C1232" t="s">
        <v>90</v>
      </c>
      <c r="D1232" t="s">
        <v>54</v>
      </c>
      <c r="E1232">
        <v>20</v>
      </c>
      <c r="F1232" t="s">
        <v>114</v>
      </c>
      <c r="G1232" t="s">
        <v>96</v>
      </c>
      <c r="H1232" s="321">
        <v>374135112</v>
      </c>
      <c r="I1232" t="str">
        <f>Table3[[#This Row],[Company ]]&amp;Table3[[#This Row],[Product]]</f>
        <v>BRFPigs</v>
      </c>
      <c r="J1232" t="str">
        <f>INDEX('Company+Product scope'!D:D,MATCH(Table3[[#This Row],[Company+Product key]],'Company+Product scope'!C:C,0))</f>
        <v>Yes</v>
      </c>
    </row>
    <row r="1233" spans="1:10">
      <c r="A1233" t="s">
        <v>51</v>
      </c>
      <c r="B1233" t="s">
        <v>92</v>
      </c>
      <c r="C1233" t="s">
        <v>90</v>
      </c>
      <c r="D1233" t="s">
        <v>64</v>
      </c>
      <c r="E1233">
        <v>20</v>
      </c>
      <c r="F1233" t="s">
        <v>114</v>
      </c>
      <c r="G1233" t="s">
        <v>96</v>
      </c>
      <c r="H1233" s="321">
        <v>258999999.99999997</v>
      </c>
      <c r="I1233" t="str">
        <f>Table3[[#This Row],[Company ]]&amp;Table3[[#This Row],[Product]]</f>
        <v>Grupo VallPigs</v>
      </c>
      <c r="J1233" t="str">
        <f>INDEX('Company+Product scope'!D:D,MATCH(Table3[[#This Row],[Company+Product key]],'Company+Product scope'!C:C,0))</f>
        <v>Yes</v>
      </c>
    </row>
    <row r="1234" spans="1:10">
      <c r="A1234" t="s">
        <v>51</v>
      </c>
      <c r="B1234" t="s">
        <v>93</v>
      </c>
      <c r="C1234" t="s">
        <v>90</v>
      </c>
      <c r="D1234" t="s">
        <v>72</v>
      </c>
      <c r="E1234">
        <v>20</v>
      </c>
      <c r="F1234" t="s">
        <v>114</v>
      </c>
      <c r="G1234" t="s">
        <v>96</v>
      </c>
      <c r="H1234" s="321">
        <v>257809500</v>
      </c>
      <c r="I1234" t="str">
        <f>Table3[[#This Row],[Company ]]&amp;Table3[[#This Row],[Product]]</f>
        <v>Zhengbang GroupPigs</v>
      </c>
      <c r="J1234" t="str">
        <f>INDEX('Company+Product scope'!D:D,MATCH(Table3[[#This Row],[Company+Product key]],'Company+Product scope'!C:C,0))</f>
        <v>Yes</v>
      </c>
    </row>
    <row r="1235" spans="1:10">
      <c r="A1235" t="s">
        <v>51</v>
      </c>
      <c r="B1235" t="s">
        <v>63</v>
      </c>
      <c r="C1235" t="s">
        <v>90</v>
      </c>
      <c r="D1235" t="s">
        <v>64</v>
      </c>
      <c r="E1235">
        <v>20</v>
      </c>
      <c r="F1235" t="s">
        <v>114</v>
      </c>
      <c r="G1235" t="s">
        <v>96</v>
      </c>
      <c r="H1235" s="321">
        <v>255230769.23076928</v>
      </c>
      <c r="I1235" t="str">
        <f>Table3[[#This Row],[Company ]]&amp;Table3[[#This Row],[Product]]</f>
        <v>BigardPigs</v>
      </c>
      <c r="J1235" t="str">
        <f>INDEX('Company+Product scope'!D:D,MATCH(Table3[[#This Row],[Company+Product key]],'Company+Product scope'!C:C,0))</f>
        <v>Yes</v>
      </c>
    </row>
    <row r="1236" spans="1:10">
      <c r="A1236" t="s">
        <v>51</v>
      </c>
      <c r="B1236" t="s">
        <v>89</v>
      </c>
      <c r="C1236" t="s">
        <v>90</v>
      </c>
      <c r="D1236" t="s">
        <v>54</v>
      </c>
      <c r="E1236">
        <v>20</v>
      </c>
      <c r="F1236" t="s">
        <v>114</v>
      </c>
      <c r="G1236" t="s">
        <v>96</v>
      </c>
      <c r="H1236" s="321">
        <v>283331250</v>
      </c>
      <c r="I1236" t="str">
        <f>Table3[[#This Row],[Company ]]&amp;Table3[[#This Row],[Product]]</f>
        <v>Aurora AlimentosPigs</v>
      </c>
      <c r="J1236" t="str">
        <f>INDEX('Company+Product scope'!D:D,MATCH(Table3[[#This Row],[Company+Product key]],'Company+Product scope'!C:C,0))</f>
        <v>Yes</v>
      </c>
    </row>
    <row r="1237" spans="1:10">
      <c r="A1237" t="s">
        <v>51</v>
      </c>
      <c r="B1237" t="s">
        <v>77</v>
      </c>
      <c r="C1237" t="s">
        <v>90</v>
      </c>
      <c r="D1237" t="s">
        <v>57</v>
      </c>
      <c r="E1237">
        <v>20</v>
      </c>
      <c r="F1237" t="s">
        <v>114</v>
      </c>
      <c r="G1237" t="s">
        <v>96</v>
      </c>
      <c r="H1237" s="321">
        <v>65550000</v>
      </c>
      <c r="I1237" t="str">
        <f>Table3[[#This Row],[Company ]]&amp;Table3[[#This Row],[Product]]</f>
        <v>Charoen PokphandPigs</v>
      </c>
      <c r="J1237" t="str">
        <f>INDEX('Company+Product scope'!D:D,MATCH(Table3[[#This Row],[Company+Product key]],'Company+Product scope'!C:C,0))</f>
        <v>Yes</v>
      </c>
    </row>
    <row r="1238" spans="1:10">
      <c r="A1238" t="s">
        <v>51</v>
      </c>
      <c r="B1238" t="s">
        <v>77</v>
      </c>
      <c r="C1238" t="s">
        <v>90</v>
      </c>
      <c r="D1238" t="s">
        <v>78</v>
      </c>
      <c r="E1238">
        <v>20</v>
      </c>
      <c r="F1238" t="s">
        <v>114</v>
      </c>
      <c r="G1238" t="s">
        <v>96</v>
      </c>
      <c r="H1238" s="321">
        <v>100750500</v>
      </c>
      <c r="I1238" t="str">
        <f>Table3[[#This Row],[Company ]]&amp;Table3[[#This Row],[Product]]</f>
        <v>Charoen PokphandPigs</v>
      </c>
      <c r="J1238" t="str">
        <f>INDEX('Company+Product scope'!D:D,MATCH(Table3[[#This Row],[Company+Product key]],'Company+Product scope'!C:C,0))</f>
        <v>Yes</v>
      </c>
    </row>
    <row r="1239" spans="1:10">
      <c r="A1239" t="s">
        <v>51</v>
      </c>
      <c r="B1239" t="s">
        <v>77</v>
      </c>
      <c r="C1239" t="s">
        <v>90</v>
      </c>
      <c r="D1239" t="s">
        <v>72</v>
      </c>
      <c r="E1239">
        <v>20</v>
      </c>
      <c r="F1239" t="s">
        <v>114</v>
      </c>
      <c r="G1239" t="s">
        <v>96</v>
      </c>
      <c r="H1239" s="321">
        <v>34476300</v>
      </c>
      <c r="I1239" t="str">
        <f>Table3[[#This Row],[Company ]]&amp;Table3[[#This Row],[Product]]</f>
        <v>Charoen PokphandPigs</v>
      </c>
      <c r="J1239" t="str">
        <f>INDEX('Company+Product scope'!D:D,MATCH(Table3[[#This Row],[Company+Product key]],'Company+Product scope'!C:C,0))</f>
        <v>Yes</v>
      </c>
    </row>
    <row r="1240" spans="1:10">
      <c r="A1240" t="s">
        <v>51</v>
      </c>
      <c r="B1240" t="s">
        <v>69</v>
      </c>
      <c r="C1240" t="s">
        <v>90</v>
      </c>
      <c r="D1240" t="s">
        <v>64</v>
      </c>
      <c r="E1240">
        <v>20</v>
      </c>
      <c r="F1240" t="s">
        <v>114</v>
      </c>
      <c r="G1240" t="s">
        <v>96</v>
      </c>
      <c r="H1240" s="321">
        <v>200970000</v>
      </c>
      <c r="I1240" t="str">
        <f>Table3[[#This Row],[Company ]]&amp;Table3[[#This Row],[Product]]</f>
        <v>WestfleischPigs</v>
      </c>
      <c r="J1240" t="str">
        <f>INDEX('Company+Product scope'!D:D,MATCH(Table3[[#This Row],[Company+Product key]],'Company+Product scope'!C:C,0))</f>
        <v>Yes</v>
      </c>
    </row>
    <row r="1241" spans="1:10">
      <c r="A1241" t="s">
        <v>51</v>
      </c>
      <c r="B1241" t="s">
        <v>94</v>
      </c>
      <c r="C1241" t="s">
        <v>90</v>
      </c>
      <c r="D1241" t="s">
        <v>64</v>
      </c>
      <c r="E1241">
        <v>20</v>
      </c>
      <c r="F1241" t="s">
        <v>114</v>
      </c>
      <c r="G1241" t="s">
        <v>96</v>
      </c>
      <c r="H1241" s="321">
        <v>194880000</v>
      </c>
      <c r="I1241" t="str">
        <f>Table3[[#This Row],[Company ]]&amp;Table3[[#This Row],[Product]]</f>
        <v>Grupo JorgePigs</v>
      </c>
      <c r="J1241" t="str">
        <f>INDEX('Company+Product scope'!D:D,MATCH(Table3[[#This Row],[Company+Product key]],'Company+Product scope'!C:C,0))</f>
        <v>Yes</v>
      </c>
    </row>
    <row r="1242" spans="1:10">
      <c r="A1242" t="s">
        <v>51</v>
      </c>
      <c r="B1242" t="s">
        <v>83</v>
      </c>
      <c r="C1242" t="s">
        <v>90</v>
      </c>
      <c r="D1242" t="s">
        <v>72</v>
      </c>
      <c r="E1242">
        <v>20</v>
      </c>
      <c r="F1242" t="s">
        <v>114</v>
      </c>
      <c r="G1242" t="s">
        <v>96</v>
      </c>
      <c r="H1242" s="321">
        <v>120819600</v>
      </c>
      <c r="I1242" t="str">
        <f>Table3[[#This Row],[Company ]]&amp;Table3[[#This Row],[Product]]</f>
        <v>New Hope GroupPigs</v>
      </c>
      <c r="J1242" t="str">
        <f>INDEX('Company+Product scope'!D:D,MATCH(Table3[[#This Row],[Company+Product key]],'Company+Product scope'!C:C,0))</f>
        <v>Yes</v>
      </c>
    </row>
    <row r="1243" spans="1:10">
      <c r="A1243" t="s">
        <v>51</v>
      </c>
      <c r="B1243" t="s">
        <v>74</v>
      </c>
      <c r="C1243" t="s">
        <v>90</v>
      </c>
      <c r="D1243" t="s">
        <v>72</v>
      </c>
      <c r="E1243">
        <v>20</v>
      </c>
      <c r="F1243" t="s">
        <v>114</v>
      </c>
      <c r="G1243" t="s">
        <v>96</v>
      </c>
      <c r="H1243" s="321">
        <v>117158400</v>
      </c>
      <c r="I1243" t="str">
        <f>Table3[[#This Row],[Company ]]&amp;Table3[[#This Row],[Product]]</f>
        <v>Wen's Food GroupPigs</v>
      </c>
      <c r="J1243" t="str">
        <f>INDEX('Company+Product scope'!D:D,MATCH(Table3[[#This Row],[Company+Product key]],'Company+Product scope'!C:C,0))</f>
        <v>Yes</v>
      </c>
    </row>
    <row r="1244" spans="1:10">
      <c r="A1244" t="s">
        <v>51</v>
      </c>
      <c r="B1244" t="s">
        <v>65</v>
      </c>
      <c r="C1244" t="s">
        <v>90</v>
      </c>
      <c r="D1244" t="s">
        <v>64</v>
      </c>
      <c r="E1244">
        <v>20</v>
      </c>
      <c r="F1244" t="s">
        <v>114</v>
      </c>
      <c r="G1244" t="s">
        <v>96</v>
      </c>
      <c r="H1244" s="321">
        <v>21538461.538461536</v>
      </c>
      <c r="I1244" t="str">
        <f>Table3[[#This Row],[Company ]]&amp;Table3[[#This Row],[Product]]</f>
        <v>Gruppo CremoniniPigs</v>
      </c>
      <c r="J1244" t="str">
        <f>INDEX('Company+Product scope'!D:D,MATCH(Table3[[#This Row],[Company+Product key]],'Company+Product scope'!C:C,0))</f>
        <v>Yes</v>
      </c>
    </row>
    <row r="1245" spans="1:10">
      <c r="A1245" t="s">
        <v>51</v>
      </c>
      <c r="B1245" t="s">
        <v>52</v>
      </c>
      <c r="C1245" t="s">
        <v>53</v>
      </c>
      <c r="D1245" t="s">
        <v>54</v>
      </c>
      <c r="E1245">
        <v>20</v>
      </c>
      <c r="F1245" t="s">
        <v>115</v>
      </c>
      <c r="G1245" t="s">
        <v>96</v>
      </c>
      <c r="H1245" s="321">
        <v>493810839.73054159</v>
      </c>
      <c r="I1245" t="str">
        <f>Table3[[#This Row],[Company ]]&amp;Table3[[#This Row],[Product]]</f>
        <v>JBSCattle</v>
      </c>
      <c r="J1245" t="str">
        <f>INDEX('Company+Product scope'!D:D,MATCH(Table3[[#This Row],[Company+Product key]],'Company+Product scope'!C:C,0))</f>
        <v>Yes</v>
      </c>
    </row>
    <row r="1246" spans="1:10">
      <c r="A1246" t="s">
        <v>51</v>
      </c>
      <c r="B1246" t="s">
        <v>52</v>
      </c>
      <c r="C1246" t="s">
        <v>53</v>
      </c>
      <c r="D1246" t="s">
        <v>57</v>
      </c>
      <c r="E1246">
        <v>20</v>
      </c>
      <c r="F1246" t="s">
        <v>115</v>
      </c>
      <c r="G1246" t="s">
        <v>96</v>
      </c>
      <c r="H1246" s="321">
        <v>2251111206.7484946</v>
      </c>
      <c r="I1246" t="str">
        <f>Table3[[#This Row],[Company ]]&amp;Table3[[#This Row],[Product]]</f>
        <v>JBSCattle</v>
      </c>
      <c r="J1246" t="str">
        <f>INDEX('Company+Product scope'!D:D,MATCH(Table3[[#This Row],[Company+Product key]],'Company+Product scope'!C:C,0))</f>
        <v>Yes</v>
      </c>
    </row>
    <row r="1247" spans="1:10">
      <c r="A1247" t="s">
        <v>51</v>
      </c>
      <c r="B1247" t="s">
        <v>52</v>
      </c>
      <c r="C1247" t="s">
        <v>53</v>
      </c>
      <c r="D1247" t="s">
        <v>58</v>
      </c>
      <c r="E1247">
        <v>20</v>
      </c>
      <c r="F1247" t="s">
        <v>115</v>
      </c>
      <c r="G1247" t="s">
        <v>96</v>
      </c>
      <c r="H1247" s="321">
        <v>485751959.30776668</v>
      </c>
      <c r="I1247" t="str">
        <f>Table3[[#This Row],[Company ]]&amp;Table3[[#This Row],[Product]]</f>
        <v>JBSCattle</v>
      </c>
      <c r="J1247" t="str">
        <f>INDEX('Company+Product scope'!D:D,MATCH(Table3[[#This Row],[Company+Product key]],'Company+Product scope'!C:C,0))</f>
        <v>Yes</v>
      </c>
    </row>
    <row r="1248" spans="1:10">
      <c r="A1248" t="s">
        <v>51</v>
      </c>
      <c r="B1248" t="s">
        <v>59</v>
      </c>
      <c r="C1248" t="s">
        <v>53</v>
      </c>
      <c r="D1248" t="s">
        <v>54</v>
      </c>
      <c r="E1248">
        <v>20</v>
      </c>
      <c r="F1248" t="s">
        <v>115</v>
      </c>
      <c r="G1248" t="s">
        <v>96</v>
      </c>
      <c r="H1248" s="321">
        <v>203390401.08688891</v>
      </c>
      <c r="I1248" t="str">
        <f>Table3[[#This Row],[Company ]]&amp;Table3[[#This Row],[Product]]</f>
        <v>MarfrigCattle</v>
      </c>
      <c r="J1248" t="str">
        <f>INDEX('Company+Product scope'!D:D,MATCH(Table3[[#This Row],[Company+Product key]],'Company+Product scope'!C:C,0))</f>
        <v>Yes</v>
      </c>
    </row>
    <row r="1249" spans="1:10">
      <c r="A1249" t="s">
        <v>51</v>
      </c>
      <c r="B1249" t="s">
        <v>59</v>
      </c>
      <c r="C1249" t="s">
        <v>53</v>
      </c>
      <c r="D1249" t="s">
        <v>57</v>
      </c>
      <c r="E1249">
        <v>20</v>
      </c>
      <c r="F1249" t="s">
        <v>115</v>
      </c>
      <c r="G1249" t="s">
        <v>96</v>
      </c>
      <c r="H1249" s="321">
        <v>739585206.52528131</v>
      </c>
      <c r="I1249" t="str">
        <f>Table3[[#This Row],[Company ]]&amp;Table3[[#This Row],[Product]]</f>
        <v>MarfrigCattle</v>
      </c>
      <c r="J1249" t="str">
        <f>INDEX('Company+Product scope'!D:D,MATCH(Table3[[#This Row],[Company+Product key]],'Company+Product scope'!C:C,0))</f>
        <v>Yes</v>
      </c>
    </row>
    <row r="1250" spans="1:10">
      <c r="A1250" t="s">
        <v>51</v>
      </c>
      <c r="B1250" t="s">
        <v>60</v>
      </c>
      <c r="C1250" t="s">
        <v>53</v>
      </c>
      <c r="D1250" t="s">
        <v>57</v>
      </c>
      <c r="E1250">
        <v>20</v>
      </c>
      <c r="F1250" t="s">
        <v>115</v>
      </c>
      <c r="G1250" t="s">
        <v>96</v>
      </c>
      <c r="H1250" s="321">
        <v>1758958930.5555553</v>
      </c>
      <c r="I1250" t="str">
        <f>Table3[[#This Row],[Company ]]&amp;Table3[[#This Row],[Product]]</f>
        <v>CargillCattle</v>
      </c>
      <c r="J1250" t="str">
        <f>INDEX('Company+Product scope'!D:D,MATCH(Table3[[#This Row],[Company+Product key]],'Company+Product scope'!C:C,0))</f>
        <v>Yes</v>
      </c>
    </row>
    <row r="1251" spans="1:10">
      <c r="A1251" t="s">
        <v>51</v>
      </c>
      <c r="B1251" t="s">
        <v>60</v>
      </c>
      <c r="C1251" t="s">
        <v>53</v>
      </c>
      <c r="D1251" t="s">
        <v>58</v>
      </c>
      <c r="E1251">
        <v>20</v>
      </c>
      <c r="F1251" t="s">
        <v>115</v>
      </c>
      <c r="G1251" t="s">
        <v>96</v>
      </c>
      <c r="H1251" s="321">
        <v>138116874.99999997</v>
      </c>
      <c r="I1251" t="str">
        <f>Table3[[#This Row],[Company ]]&amp;Table3[[#This Row],[Product]]</f>
        <v>CargillCattle</v>
      </c>
      <c r="J1251" t="str">
        <f>INDEX('Company+Product scope'!D:D,MATCH(Table3[[#This Row],[Company+Product key]],'Company+Product scope'!C:C,0))</f>
        <v>Yes</v>
      </c>
    </row>
    <row r="1252" spans="1:10">
      <c r="A1252" t="s">
        <v>51</v>
      </c>
      <c r="B1252" t="s">
        <v>61</v>
      </c>
      <c r="C1252" t="s">
        <v>53</v>
      </c>
      <c r="D1252" t="s">
        <v>57</v>
      </c>
      <c r="E1252">
        <v>20</v>
      </c>
      <c r="F1252" t="s">
        <v>115</v>
      </c>
      <c r="G1252" t="s">
        <v>96</v>
      </c>
      <c r="H1252" s="321">
        <v>1485713634.9740078</v>
      </c>
      <c r="I1252" t="str">
        <f>Table3[[#This Row],[Company ]]&amp;Table3[[#This Row],[Product]]</f>
        <v>TysonCattle</v>
      </c>
      <c r="J1252" t="str">
        <f>INDEX('Company+Product scope'!D:D,MATCH(Table3[[#This Row],[Company+Product key]],'Company+Product scope'!C:C,0))</f>
        <v>Yes</v>
      </c>
    </row>
    <row r="1253" spans="1:10">
      <c r="A1253" t="s">
        <v>51</v>
      </c>
      <c r="B1253" t="s">
        <v>61</v>
      </c>
      <c r="C1253" t="s">
        <v>53</v>
      </c>
      <c r="D1253" t="s">
        <v>58</v>
      </c>
      <c r="E1253">
        <v>20</v>
      </c>
      <c r="F1253" t="s">
        <v>115</v>
      </c>
      <c r="G1253" t="s">
        <v>96</v>
      </c>
      <c r="H1253" s="321">
        <v>83756703.79761903</v>
      </c>
      <c r="I1253" t="str">
        <f>Table3[[#This Row],[Company ]]&amp;Table3[[#This Row],[Product]]</f>
        <v>TysonCattle</v>
      </c>
      <c r="J1253" t="str">
        <f>INDEX('Company+Product scope'!D:D,MATCH(Table3[[#This Row],[Company+Product key]],'Company+Product scope'!C:C,0))</f>
        <v>Yes</v>
      </c>
    </row>
    <row r="1254" spans="1:10">
      <c r="A1254" t="s">
        <v>51</v>
      </c>
      <c r="B1254" t="s">
        <v>62</v>
      </c>
      <c r="C1254" t="s">
        <v>53</v>
      </c>
      <c r="D1254" t="s">
        <v>54</v>
      </c>
      <c r="E1254">
        <v>20</v>
      </c>
      <c r="F1254" t="s">
        <v>115</v>
      </c>
      <c r="G1254" t="s">
        <v>96</v>
      </c>
      <c r="H1254" s="321">
        <v>207501711.08333331</v>
      </c>
      <c r="I1254" t="str">
        <f>Table3[[#This Row],[Company ]]&amp;Table3[[#This Row],[Product]]</f>
        <v>MinervaCattle</v>
      </c>
      <c r="J1254" t="str">
        <f>INDEX('Company+Product scope'!D:D,MATCH(Table3[[#This Row],[Company+Product key]],'Company+Product scope'!C:C,0))</f>
        <v>Yes</v>
      </c>
    </row>
    <row r="1255" spans="1:10">
      <c r="A1255" t="s">
        <v>51</v>
      </c>
      <c r="B1255" t="s">
        <v>63</v>
      </c>
      <c r="C1255" t="s">
        <v>53</v>
      </c>
      <c r="D1255" t="s">
        <v>64</v>
      </c>
      <c r="E1255">
        <v>20</v>
      </c>
      <c r="F1255" t="s">
        <v>115</v>
      </c>
      <c r="G1255" t="s">
        <v>96</v>
      </c>
      <c r="H1255" s="321">
        <v>357964800.00000012</v>
      </c>
      <c r="I1255" t="str">
        <f>Table3[[#This Row],[Company ]]&amp;Table3[[#This Row],[Product]]</f>
        <v>BigardCattle</v>
      </c>
      <c r="J1255" t="str">
        <f>INDEX('Company+Product scope'!D:D,MATCH(Table3[[#This Row],[Company+Product key]],'Company+Product scope'!C:C,0))</f>
        <v>Yes</v>
      </c>
    </row>
    <row r="1256" spans="1:10">
      <c r="A1256" t="s">
        <v>51</v>
      </c>
      <c r="B1256" t="s">
        <v>65</v>
      </c>
      <c r="C1256" t="s">
        <v>53</v>
      </c>
      <c r="D1256" t="s">
        <v>64</v>
      </c>
      <c r="E1256">
        <v>20</v>
      </c>
      <c r="F1256" t="s">
        <v>115</v>
      </c>
      <c r="G1256" t="s">
        <v>96</v>
      </c>
      <c r="H1256" s="321">
        <v>345544120.00000006</v>
      </c>
      <c r="I1256" t="str">
        <f>Table3[[#This Row],[Company ]]&amp;Table3[[#This Row],[Product]]</f>
        <v>Gruppo CremoniniCattle</v>
      </c>
      <c r="J1256" t="str">
        <f>INDEX('Company+Product scope'!D:D,MATCH(Table3[[#This Row],[Company+Product key]],'Company+Product scope'!C:C,0))</f>
        <v>Yes</v>
      </c>
    </row>
    <row r="1257" spans="1:10">
      <c r="A1257" t="s">
        <v>51</v>
      </c>
      <c r="B1257" t="s">
        <v>66</v>
      </c>
      <c r="C1257" t="s">
        <v>53</v>
      </c>
      <c r="D1257" t="s">
        <v>64</v>
      </c>
      <c r="E1257">
        <v>20</v>
      </c>
      <c r="F1257" t="s">
        <v>115</v>
      </c>
      <c r="G1257" t="s">
        <v>96</v>
      </c>
      <c r="H1257" s="321">
        <v>141934308.79425001</v>
      </c>
      <c r="I1257" t="str">
        <f>Table3[[#This Row],[Company ]]&amp;Table3[[#This Row],[Product]]</f>
        <v>Vion Food GroupCattle</v>
      </c>
      <c r="J1257" t="str">
        <f>INDEX('Company+Product scope'!D:D,MATCH(Table3[[#This Row],[Company+Product key]],'Company+Product scope'!C:C,0))</f>
        <v>Yes</v>
      </c>
    </row>
    <row r="1258" spans="1:10">
      <c r="A1258" t="s">
        <v>51</v>
      </c>
      <c r="B1258" t="s">
        <v>67</v>
      </c>
      <c r="C1258" t="s">
        <v>53</v>
      </c>
      <c r="D1258" t="s">
        <v>64</v>
      </c>
      <c r="E1258">
        <v>20</v>
      </c>
      <c r="F1258" t="s">
        <v>115</v>
      </c>
      <c r="G1258" t="s">
        <v>96</v>
      </c>
      <c r="H1258" s="321">
        <v>141246796.50000003</v>
      </c>
      <c r="I1258" t="str">
        <f>Table3[[#This Row],[Company ]]&amp;Table3[[#This Row],[Product]]</f>
        <v>Danish CrownCattle</v>
      </c>
      <c r="J1258" t="str">
        <f>INDEX('Company+Product scope'!D:D,MATCH(Table3[[#This Row],[Company+Product key]],'Company+Product scope'!C:C,0))</f>
        <v>Yes</v>
      </c>
    </row>
    <row r="1259" spans="1:10">
      <c r="A1259" t="s">
        <v>51</v>
      </c>
      <c r="B1259" t="s">
        <v>68</v>
      </c>
      <c r="C1259" t="s">
        <v>53</v>
      </c>
      <c r="D1259" t="s">
        <v>58</v>
      </c>
      <c r="E1259">
        <v>20</v>
      </c>
      <c r="F1259" t="s">
        <v>115</v>
      </c>
      <c r="G1259" t="s">
        <v>96</v>
      </c>
      <c r="H1259" s="321">
        <v>138116874.99999997</v>
      </c>
      <c r="I1259" t="str">
        <f>Table3[[#This Row],[Company ]]&amp;Table3[[#This Row],[Product]]</f>
        <v>Teys Cattle</v>
      </c>
      <c r="J1259" t="str">
        <f>INDEX('Company+Product scope'!D:D,MATCH(Table3[[#This Row],[Company+Product key]],'Company+Product scope'!C:C,0))</f>
        <v>Yes</v>
      </c>
    </row>
    <row r="1260" spans="1:10">
      <c r="A1260" t="s">
        <v>51</v>
      </c>
      <c r="B1260" t="s">
        <v>69</v>
      </c>
      <c r="C1260" t="s">
        <v>53</v>
      </c>
      <c r="D1260" t="s">
        <v>64</v>
      </c>
      <c r="E1260">
        <v>20</v>
      </c>
      <c r="F1260" t="s">
        <v>115</v>
      </c>
      <c r="G1260" t="s">
        <v>96</v>
      </c>
      <c r="H1260" s="321">
        <v>70586325.600000009</v>
      </c>
      <c r="I1260" t="str">
        <f>Table3[[#This Row],[Company ]]&amp;Table3[[#This Row],[Product]]</f>
        <v>WestfleischCattle</v>
      </c>
      <c r="J1260" t="str">
        <f>INDEX('Company+Product scope'!D:D,MATCH(Table3[[#This Row],[Company+Product key]],'Company+Product scope'!C:C,0))</f>
        <v>Yes</v>
      </c>
    </row>
    <row r="1261" spans="1:10">
      <c r="A1261" t="s">
        <v>51</v>
      </c>
      <c r="B1261" t="s">
        <v>70</v>
      </c>
      <c r="C1261" t="s">
        <v>53</v>
      </c>
      <c r="D1261" t="s">
        <v>64</v>
      </c>
      <c r="E1261">
        <v>20</v>
      </c>
      <c r="F1261" t="s">
        <v>115</v>
      </c>
      <c r="G1261" t="s">
        <v>96</v>
      </c>
      <c r="H1261" s="321">
        <v>67472223.000000015</v>
      </c>
      <c r="I1261" t="str">
        <f>Table3[[#This Row],[Company ]]&amp;Table3[[#This Row],[Product]]</f>
        <v>Tönnies GroupCattle</v>
      </c>
      <c r="J1261" t="str">
        <f>INDEX('Company+Product scope'!D:D,MATCH(Table3[[#This Row],[Company+Product key]],'Company+Product scope'!C:C,0))</f>
        <v>Yes</v>
      </c>
    </row>
    <row r="1262" spans="1:10">
      <c r="A1262" t="s">
        <v>51</v>
      </c>
      <c r="B1262" t="s">
        <v>52</v>
      </c>
      <c r="C1262" t="s">
        <v>71</v>
      </c>
      <c r="D1262" t="s">
        <v>57</v>
      </c>
      <c r="E1262">
        <v>20</v>
      </c>
      <c r="F1262" t="s">
        <v>115</v>
      </c>
      <c r="G1262" t="s">
        <v>96</v>
      </c>
      <c r="H1262" s="321">
        <v>1865453904.5494153</v>
      </c>
      <c r="I1262" t="str">
        <f>Table3[[#This Row],[Company ]]&amp;Table3[[#This Row],[Product]]</f>
        <v>JBSChicken</v>
      </c>
      <c r="J1262" t="str">
        <f>INDEX('Company+Product scope'!D:D,MATCH(Table3[[#This Row],[Company+Product key]],'Company+Product scope'!C:C,0))</f>
        <v>Yes</v>
      </c>
    </row>
    <row r="1263" spans="1:10">
      <c r="A1263" t="s">
        <v>51</v>
      </c>
      <c r="B1263" t="s">
        <v>52</v>
      </c>
      <c r="C1263" t="s">
        <v>71</v>
      </c>
      <c r="D1263" t="s">
        <v>54</v>
      </c>
      <c r="E1263">
        <v>20</v>
      </c>
      <c r="F1263" t="s">
        <v>115</v>
      </c>
      <c r="G1263" t="s">
        <v>96</v>
      </c>
      <c r="H1263" s="321">
        <v>1227886463.2320001</v>
      </c>
      <c r="I1263" t="str">
        <f>Table3[[#This Row],[Company ]]&amp;Table3[[#This Row],[Product]]</f>
        <v>JBSChicken</v>
      </c>
      <c r="J1263" t="str">
        <f>INDEX('Company+Product scope'!D:D,MATCH(Table3[[#This Row],[Company+Product key]],'Company+Product scope'!C:C,0))</f>
        <v>Yes</v>
      </c>
    </row>
    <row r="1264" spans="1:10">
      <c r="A1264" t="s">
        <v>51</v>
      </c>
      <c r="B1264" t="s">
        <v>52</v>
      </c>
      <c r="C1264" t="s">
        <v>71</v>
      </c>
      <c r="D1264" t="s">
        <v>64</v>
      </c>
      <c r="E1264">
        <v>20</v>
      </c>
      <c r="F1264" t="s">
        <v>115</v>
      </c>
      <c r="G1264" t="s">
        <v>96</v>
      </c>
      <c r="H1264" s="321">
        <v>295467362.28627694</v>
      </c>
      <c r="I1264" t="str">
        <f>Table3[[#This Row],[Company ]]&amp;Table3[[#This Row],[Product]]</f>
        <v>JBSChicken</v>
      </c>
      <c r="J1264" t="str">
        <f>INDEX('Company+Product scope'!D:D,MATCH(Table3[[#This Row],[Company+Product key]],'Company+Product scope'!C:C,0))</f>
        <v>Yes</v>
      </c>
    </row>
    <row r="1265" spans="1:10">
      <c r="A1265" t="s">
        <v>51</v>
      </c>
      <c r="B1265" t="s">
        <v>61</v>
      </c>
      <c r="C1265" t="s">
        <v>71</v>
      </c>
      <c r="D1265" t="s">
        <v>57</v>
      </c>
      <c r="E1265">
        <v>20</v>
      </c>
      <c r="F1265" t="s">
        <v>115</v>
      </c>
      <c r="G1265" t="s">
        <v>96</v>
      </c>
      <c r="H1265" s="321">
        <v>1793841732.4645159</v>
      </c>
      <c r="I1265" t="str">
        <f>Table3[[#This Row],[Company ]]&amp;Table3[[#This Row],[Product]]</f>
        <v>TysonChicken</v>
      </c>
      <c r="J1265" t="str">
        <f>INDEX('Company+Product scope'!D:D,MATCH(Table3[[#This Row],[Company+Product key]],'Company+Product scope'!C:C,0))</f>
        <v>Yes</v>
      </c>
    </row>
    <row r="1266" spans="1:10">
      <c r="A1266" t="s">
        <v>51</v>
      </c>
      <c r="B1266" t="s">
        <v>61</v>
      </c>
      <c r="C1266" t="s">
        <v>71</v>
      </c>
      <c r="D1266" t="s">
        <v>72</v>
      </c>
      <c r="E1266">
        <v>20</v>
      </c>
      <c r="F1266" t="s">
        <v>115</v>
      </c>
      <c r="G1266" t="s">
        <v>96</v>
      </c>
      <c r="H1266" s="321">
        <v>141738623.41935486</v>
      </c>
      <c r="I1266" t="str">
        <f>Table3[[#This Row],[Company ]]&amp;Table3[[#This Row],[Product]]</f>
        <v>TysonChicken</v>
      </c>
      <c r="J1266" t="str">
        <f>INDEX('Company+Product scope'!D:D,MATCH(Table3[[#This Row],[Company+Product key]],'Company+Product scope'!C:C,0))</f>
        <v>Yes</v>
      </c>
    </row>
    <row r="1267" spans="1:10">
      <c r="A1267" t="s">
        <v>51</v>
      </c>
      <c r="B1267" t="s">
        <v>73</v>
      </c>
      <c r="C1267" t="s">
        <v>71</v>
      </c>
      <c r="D1267" t="s">
        <v>54</v>
      </c>
      <c r="E1267">
        <v>20</v>
      </c>
      <c r="F1267" t="s">
        <v>115</v>
      </c>
      <c r="G1267" t="s">
        <v>96</v>
      </c>
      <c r="H1267" s="321">
        <v>1401663870.4640005</v>
      </c>
      <c r="I1267" t="str">
        <f>Table3[[#This Row],[Company ]]&amp;Table3[[#This Row],[Product]]</f>
        <v>BRFChicken</v>
      </c>
      <c r="J1267" t="str">
        <f>INDEX('Company+Product scope'!D:D,MATCH(Table3[[#This Row],[Company+Product key]],'Company+Product scope'!C:C,0))</f>
        <v>Yes</v>
      </c>
    </row>
    <row r="1268" spans="1:10">
      <c r="A1268" t="s">
        <v>51</v>
      </c>
      <c r="B1268" t="s">
        <v>74</v>
      </c>
      <c r="C1268" t="s">
        <v>71</v>
      </c>
      <c r="D1268" t="s">
        <v>72</v>
      </c>
      <c r="E1268">
        <v>20</v>
      </c>
      <c r="F1268" t="s">
        <v>115</v>
      </c>
      <c r="G1268" t="s">
        <v>96</v>
      </c>
      <c r="H1268" s="321">
        <v>802900917.00000012</v>
      </c>
      <c r="I1268" t="str">
        <f>Table3[[#This Row],[Company ]]&amp;Table3[[#This Row],[Product]]</f>
        <v>Wen's Food GroupChicken</v>
      </c>
      <c r="J1268" t="str">
        <f>INDEX('Company+Product scope'!D:D,MATCH(Table3[[#This Row],[Company+Product key]],'Company+Product scope'!C:C,0))</f>
        <v>Yes</v>
      </c>
    </row>
    <row r="1269" spans="1:10">
      <c r="A1269" t="s">
        <v>51</v>
      </c>
      <c r="B1269" t="s">
        <v>60</v>
      </c>
      <c r="C1269" t="s">
        <v>71</v>
      </c>
      <c r="D1269" t="s">
        <v>57</v>
      </c>
      <c r="E1269">
        <v>20</v>
      </c>
      <c r="F1269" t="s">
        <v>115</v>
      </c>
      <c r="G1269" t="s">
        <v>96</v>
      </c>
      <c r="H1269" s="321">
        <v>554288155.19999993</v>
      </c>
      <c r="I1269" t="str">
        <f>Table3[[#This Row],[Company ]]&amp;Table3[[#This Row],[Product]]</f>
        <v>CargillChicken</v>
      </c>
      <c r="J1269" t="str">
        <f>INDEX('Company+Product scope'!D:D,MATCH(Table3[[#This Row],[Company+Product key]],'Company+Product scope'!C:C,0))</f>
        <v>Yes</v>
      </c>
    </row>
    <row r="1270" spans="1:10">
      <c r="A1270" t="s">
        <v>51</v>
      </c>
      <c r="B1270" t="s">
        <v>60</v>
      </c>
      <c r="C1270" t="s">
        <v>71</v>
      </c>
      <c r="D1270" t="s">
        <v>54</v>
      </c>
      <c r="E1270">
        <v>20</v>
      </c>
      <c r="F1270" t="s">
        <v>115</v>
      </c>
      <c r="G1270" t="s">
        <v>96</v>
      </c>
      <c r="H1270" s="321">
        <v>233879360</v>
      </c>
      <c r="I1270" t="str">
        <f>Table3[[#This Row],[Company ]]&amp;Table3[[#This Row],[Product]]</f>
        <v>CargillChicken</v>
      </c>
      <c r="J1270" t="str">
        <f>INDEX('Company+Product scope'!D:D,MATCH(Table3[[#This Row],[Company+Product key]],'Company+Product scope'!C:C,0))</f>
        <v>Yes</v>
      </c>
    </row>
    <row r="1271" spans="1:10">
      <c r="A1271" t="s">
        <v>51</v>
      </c>
      <c r="B1271" t="s">
        <v>60</v>
      </c>
      <c r="C1271" t="s">
        <v>71</v>
      </c>
      <c r="D1271" t="s">
        <v>72</v>
      </c>
      <c r="E1271">
        <v>20</v>
      </c>
      <c r="F1271" t="s">
        <v>115</v>
      </c>
      <c r="G1271" t="s">
        <v>96</v>
      </c>
      <c r="H1271" s="321">
        <v>122165820.00000001</v>
      </c>
      <c r="I1271" t="str">
        <f>Table3[[#This Row],[Company ]]&amp;Table3[[#This Row],[Product]]</f>
        <v>CargillChicken</v>
      </c>
      <c r="J1271" t="str">
        <f>INDEX('Company+Product scope'!D:D,MATCH(Table3[[#This Row],[Company+Product key]],'Company+Product scope'!C:C,0))</f>
        <v>Yes</v>
      </c>
    </row>
    <row r="1272" spans="1:10">
      <c r="A1272" t="s">
        <v>51</v>
      </c>
      <c r="B1272" t="s">
        <v>60</v>
      </c>
      <c r="C1272" t="s">
        <v>71</v>
      </c>
      <c r="D1272" t="s">
        <v>64</v>
      </c>
      <c r="E1272">
        <v>20</v>
      </c>
      <c r="F1272" t="s">
        <v>115</v>
      </c>
      <c r="G1272" t="s">
        <v>96</v>
      </c>
      <c r="H1272" s="321">
        <v>107903232</v>
      </c>
      <c r="I1272" t="str">
        <f>Table3[[#This Row],[Company ]]&amp;Table3[[#This Row],[Product]]</f>
        <v>CargillChicken</v>
      </c>
      <c r="J1272" t="str">
        <f>INDEX('Company+Product scope'!D:D,MATCH(Table3[[#This Row],[Company+Product key]],'Company+Product scope'!C:C,0))</f>
        <v>Yes</v>
      </c>
    </row>
    <row r="1273" spans="1:10">
      <c r="A1273" t="s">
        <v>51</v>
      </c>
      <c r="B1273" t="s">
        <v>75</v>
      </c>
      <c r="C1273" t="s">
        <v>71</v>
      </c>
      <c r="D1273" t="s">
        <v>72</v>
      </c>
      <c r="E1273">
        <v>20</v>
      </c>
      <c r="F1273" t="s">
        <v>115</v>
      </c>
      <c r="G1273" t="s">
        <v>96</v>
      </c>
      <c r="H1273" s="321">
        <v>665803719.00000012</v>
      </c>
      <c r="I1273" t="str">
        <f>Table3[[#This Row],[Company ]]&amp;Table3[[#This Row],[Product]]</f>
        <v>JapfaChicken</v>
      </c>
      <c r="J1273" t="str">
        <f>INDEX('Company+Product scope'!D:D,MATCH(Table3[[#This Row],[Company+Product key]],'Company+Product scope'!C:C,0))</f>
        <v>Yes</v>
      </c>
    </row>
    <row r="1274" spans="1:10">
      <c r="A1274" t="s">
        <v>51</v>
      </c>
      <c r="B1274" t="s">
        <v>76</v>
      </c>
      <c r="C1274" t="s">
        <v>71</v>
      </c>
      <c r="D1274" t="s">
        <v>72</v>
      </c>
      <c r="E1274">
        <v>20</v>
      </c>
      <c r="F1274" t="s">
        <v>115</v>
      </c>
      <c r="G1274" t="s">
        <v>96</v>
      </c>
      <c r="H1274" s="321">
        <v>549746190.00000012</v>
      </c>
      <c r="I1274" t="str">
        <f>Table3[[#This Row],[Company ]]&amp;Table3[[#This Row],[Product]]</f>
        <v>Wellhope AgritechChicken</v>
      </c>
      <c r="J1274" t="str">
        <f>INDEX('Company+Product scope'!D:D,MATCH(Table3[[#This Row],[Company+Product key]],'Company+Product scope'!C:C,0))</f>
        <v>Yes</v>
      </c>
    </row>
    <row r="1275" spans="1:10">
      <c r="A1275" t="s">
        <v>51</v>
      </c>
      <c r="B1275" t="s">
        <v>77</v>
      </c>
      <c r="C1275" t="s">
        <v>71</v>
      </c>
      <c r="D1275" t="s">
        <v>72</v>
      </c>
      <c r="E1275">
        <v>20</v>
      </c>
      <c r="F1275" t="s">
        <v>115</v>
      </c>
      <c r="G1275" t="s">
        <v>96</v>
      </c>
      <c r="H1275" s="321">
        <v>464908815.00000006</v>
      </c>
      <c r="I1275" t="str">
        <f>Table3[[#This Row],[Company ]]&amp;Table3[[#This Row],[Product]]</f>
        <v>Charoen PokphandChicken</v>
      </c>
      <c r="J1275" t="str">
        <f>INDEX('Company+Product scope'!D:D,MATCH(Table3[[#This Row],[Company+Product key]],'Company+Product scope'!C:C,0))</f>
        <v>Yes</v>
      </c>
    </row>
    <row r="1276" spans="1:10">
      <c r="A1276" t="s">
        <v>51</v>
      </c>
      <c r="B1276" t="s">
        <v>77</v>
      </c>
      <c r="C1276" t="s">
        <v>71</v>
      </c>
      <c r="D1276" t="s">
        <v>78</v>
      </c>
      <c r="E1276">
        <v>20</v>
      </c>
      <c r="F1276" t="s">
        <v>115</v>
      </c>
      <c r="G1276" t="s">
        <v>96</v>
      </c>
      <c r="H1276" s="321">
        <v>44752400</v>
      </c>
      <c r="I1276" t="str">
        <f>Table3[[#This Row],[Company ]]&amp;Table3[[#This Row],[Product]]</f>
        <v>Charoen PokphandChicken</v>
      </c>
      <c r="J1276" t="str">
        <f>INDEX('Company+Product scope'!D:D,MATCH(Table3[[#This Row],[Company+Product key]],'Company+Product scope'!C:C,0))</f>
        <v>Yes</v>
      </c>
    </row>
    <row r="1277" spans="1:10">
      <c r="A1277" t="s">
        <v>51</v>
      </c>
      <c r="B1277" t="s">
        <v>79</v>
      </c>
      <c r="C1277" t="s">
        <v>71</v>
      </c>
      <c r="D1277" t="s">
        <v>72</v>
      </c>
      <c r="E1277">
        <v>20</v>
      </c>
      <c r="F1277" t="s">
        <v>115</v>
      </c>
      <c r="G1277" t="s">
        <v>96</v>
      </c>
      <c r="H1277" s="321">
        <v>461515320.00000006</v>
      </c>
      <c r="I1277" t="str">
        <f>Table3[[#This Row],[Company ]]&amp;Table3[[#This Row],[Product]]</f>
        <v>Fuijan Sunner DevelopmentChicken</v>
      </c>
      <c r="J1277" t="str">
        <f>INDEX('Company+Product scope'!D:D,MATCH(Table3[[#This Row],[Company+Product key]],'Company+Product scope'!C:C,0))</f>
        <v>Yes</v>
      </c>
    </row>
    <row r="1278" spans="1:10">
      <c r="A1278" t="s">
        <v>51</v>
      </c>
      <c r="B1278" t="s">
        <v>80</v>
      </c>
      <c r="C1278" t="s">
        <v>71</v>
      </c>
      <c r="D1278" t="s">
        <v>57</v>
      </c>
      <c r="E1278">
        <v>20</v>
      </c>
      <c r="F1278" t="s">
        <v>115</v>
      </c>
      <c r="G1278" t="s">
        <v>96</v>
      </c>
      <c r="H1278" s="321">
        <v>693377640</v>
      </c>
      <c r="I1278" t="str">
        <f>Table3[[#This Row],[Company ]]&amp;Table3[[#This Row],[Product]]</f>
        <v>Koch FoodsChicken</v>
      </c>
      <c r="J1278" t="str">
        <f>INDEX('Company+Product scope'!D:D,MATCH(Table3[[#This Row],[Company+Product key]],'Company+Product scope'!C:C,0))</f>
        <v>Yes</v>
      </c>
    </row>
    <row r="1279" spans="1:10">
      <c r="A1279" t="s">
        <v>51</v>
      </c>
      <c r="B1279" t="s">
        <v>81</v>
      </c>
      <c r="C1279" t="s">
        <v>71</v>
      </c>
      <c r="D1279" t="s">
        <v>82</v>
      </c>
      <c r="E1279">
        <v>20</v>
      </c>
      <c r="F1279" t="s">
        <v>115</v>
      </c>
      <c r="G1279" t="s">
        <v>96</v>
      </c>
      <c r="H1279" s="321">
        <v>472912116.60000002</v>
      </c>
      <c r="I1279" t="str">
        <f>Table3[[#This Row],[Company ]]&amp;Table3[[#This Row],[Product]]</f>
        <v>Arab Company for Livestock Development (ACOLID)Chicken</v>
      </c>
      <c r="J1279" t="str">
        <f>INDEX('Company+Product scope'!D:D,MATCH(Table3[[#This Row],[Company+Product key]],'Company+Product scope'!C:C,0))</f>
        <v>Yes</v>
      </c>
    </row>
    <row r="1280" spans="1:10">
      <c r="A1280" t="s">
        <v>51</v>
      </c>
      <c r="B1280" t="s">
        <v>83</v>
      </c>
      <c r="C1280" t="s">
        <v>71</v>
      </c>
      <c r="D1280" t="s">
        <v>72</v>
      </c>
      <c r="E1280">
        <v>20</v>
      </c>
      <c r="F1280" t="s">
        <v>115</v>
      </c>
      <c r="G1280" t="s">
        <v>96</v>
      </c>
      <c r="H1280" s="321">
        <v>446434628.22000003</v>
      </c>
      <c r="I1280" t="str">
        <f>Table3[[#This Row],[Company ]]&amp;Table3[[#This Row],[Product]]</f>
        <v>New Hope GroupChicken</v>
      </c>
      <c r="J1280" t="str">
        <f>INDEX('Company+Product scope'!D:D,MATCH(Table3[[#This Row],[Company+Product key]],'Company+Product scope'!C:C,0))</f>
        <v>Yes</v>
      </c>
    </row>
    <row r="1281" spans="1:10">
      <c r="A1281" t="s">
        <v>51</v>
      </c>
      <c r="B1281" t="s">
        <v>84</v>
      </c>
      <c r="C1281" t="s">
        <v>71</v>
      </c>
      <c r="D1281" t="s">
        <v>54</v>
      </c>
      <c r="E1281">
        <v>20</v>
      </c>
      <c r="F1281" t="s">
        <v>115</v>
      </c>
      <c r="G1281" t="s">
        <v>96</v>
      </c>
      <c r="H1281" s="321">
        <v>439067200</v>
      </c>
      <c r="I1281" t="str">
        <f>Table3[[#This Row],[Company ]]&amp;Table3[[#This Row],[Product]]</f>
        <v>Industrias BachocoChicken</v>
      </c>
      <c r="J1281" t="str">
        <f>INDEX('Company+Product scope'!D:D,MATCH(Table3[[#This Row],[Company+Product key]],'Company+Product scope'!C:C,0))</f>
        <v>Yes</v>
      </c>
    </row>
    <row r="1282" spans="1:10">
      <c r="A1282" t="s">
        <v>51</v>
      </c>
      <c r="B1282" t="s">
        <v>84</v>
      </c>
      <c r="C1282" t="s">
        <v>71</v>
      </c>
      <c r="D1282" t="s">
        <v>57</v>
      </c>
      <c r="E1282">
        <v>20</v>
      </c>
      <c r="F1282" t="s">
        <v>115</v>
      </c>
      <c r="G1282" t="s">
        <v>96</v>
      </c>
      <c r="H1282" s="321">
        <v>139710420</v>
      </c>
      <c r="I1282" t="str">
        <f>Table3[[#This Row],[Company ]]&amp;Table3[[#This Row],[Product]]</f>
        <v>Industrias BachocoChicken</v>
      </c>
      <c r="J1282" t="str">
        <f>INDEX('Company+Product scope'!D:D,MATCH(Table3[[#This Row],[Company+Product key]],'Company+Product scope'!C:C,0))</f>
        <v>Yes</v>
      </c>
    </row>
    <row r="1283" spans="1:10">
      <c r="A1283" t="s">
        <v>51</v>
      </c>
      <c r="B1283" t="s">
        <v>85</v>
      </c>
      <c r="C1283" t="s">
        <v>71</v>
      </c>
      <c r="D1283" t="s">
        <v>57</v>
      </c>
      <c r="E1283">
        <v>20</v>
      </c>
      <c r="F1283" t="s">
        <v>115</v>
      </c>
      <c r="G1283" t="s">
        <v>96</v>
      </c>
      <c r="H1283" s="321">
        <v>636458580</v>
      </c>
      <c r="I1283" t="str">
        <f>Table3[[#This Row],[Company ]]&amp;Table3[[#This Row],[Product]]</f>
        <v>Perdue FarmsChicken</v>
      </c>
      <c r="J1283" t="str">
        <f>INDEX('Company+Product scope'!D:D,MATCH(Table3[[#This Row],[Company+Product key]],'Company+Product scope'!C:C,0))</f>
        <v>Yes</v>
      </c>
    </row>
    <row r="1284" spans="1:10">
      <c r="A1284" t="s">
        <v>51</v>
      </c>
      <c r="B1284" t="s">
        <v>86</v>
      </c>
      <c r="C1284" t="s">
        <v>71</v>
      </c>
      <c r="D1284" t="s">
        <v>57</v>
      </c>
      <c r="E1284">
        <v>20</v>
      </c>
      <c r="F1284" t="s">
        <v>115</v>
      </c>
      <c r="G1284" t="s">
        <v>96</v>
      </c>
      <c r="H1284" s="321">
        <v>554288155.19999993</v>
      </c>
      <c r="I1284" t="str">
        <f>Table3[[#This Row],[Company ]]&amp;Table3[[#This Row],[Product]]</f>
        <v>Continental Grain CompanyChicken</v>
      </c>
      <c r="J1284" t="str">
        <f>INDEX('Company+Product scope'!D:D,MATCH(Table3[[#This Row],[Company+Product key]],'Company+Product scope'!C:C,0))</f>
        <v>Yes</v>
      </c>
    </row>
    <row r="1285" spans="1:10">
      <c r="A1285" t="s">
        <v>51</v>
      </c>
      <c r="B1285" t="s">
        <v>87</v>
      </c>
      <c r="C1285" t="s">
        <v>71</v>
      </c>
      <c r="D1285" t="s">
        <v>72</v>
      </c>
      <c r="E1285">
        <v>20</v>
      </c>
      <c r="F1285" t="s">
        <v>115</v>
      </c>
      <c r="G1285" t="s">
        <v>96</v>
      </c>
      <c r="H1285" s="321">
        <v>142074324.00000003</v>
      </c>
      <c r="I1285" t="str">
        <f>Table3[[#This Row],[Company ]]&amp;Table3[[#This Row],[Product]]</f>
        <v>WH GroupChicken</v>
      </c>
      <c r="J1285" t="str">
        <f>INDEX('Company+Product scope'!D:D,MATCH(Table3[[#This Row],[Company+Product key]],'Company+Product scope'!C:C,0))</f>
        <v>Yes</v>
      </c>
    </row>
    <row r="1286" spans="1:10">
      <c r="A1286" t="s">
        <v>51</v>
      </c>
      <c r="B1286" t="s">
        <v>87</v>
      </c>
      <c r="C1286" t="s">
        <v>71</v>
      </c>
      <c r="D1286" t="s">
        <v>88</v>
      </c>
      <c r="E1286">
        <v>20</v>
      </c>
      <c r="F1286" t="s">
        <v>115</v>
      </c>
      <c r="G1286" t="s">
        <v>96</v>
      </c>
      <c r="H1286" s="321">
        <v>73808840</v>
      </c>
      <c r="I1286" t="str">
        <f>Table3[[#This Row],[Company ]]&amp;Table3[[#This Row],[Product]]</f>
        <v>WH GroupChicken</v>
      </c>
      <c r="J1286" t="str">
        <f>INDEX('Company+Product scope'!D:D,MATCH(Table3[[#This Row],[Company+Product key]],'Company+Product scope'!C:C,0))</f>
        <v>Yes</v>
      </c>
    </row>
    <row r="1287" spans="1:10">
      <c r="A1287" t="s">
        <v>51</v>
      </c>
      <c r="B1287" t="s">
        <v>89</v>
      </c>
      <c r="C1287" t="s">
        <v>71</v>
      </c>
      <c r="D1287" t="s">
        <v>54</v>
      </c>
      <c r="E1287">
        <v>20</v>
      </c>
      <c r="F1287" t="s">
        <v>115</v>
      </c>
      <c r="G1287" t="s">
        <v>96</v>
      </c>
      <c r="H1287" s="321">
        <v>278916352.00000006</v>
      </c>
      <c r="I1287" t="str">
        <f>Table3[[#This Row],[Company ]]&amp;Table3[[#This Row],[Product]]</f>
        <v>Aurora AlimentosChicken</v>
      </c>
      <c r="J1287" t="str">
        <f>INDEX('Company+Product scope'!D:D,MATCH(Table3[[#This Row],[Company+Product key]],'Company+Product scope'!C:C,0))</f>
        <v>Yes</v>
      </c>
    </row>
    <row r="1288" spans="1:10">
      <c r="A1288" t="s">
        <v>51</v>
      </c>
      <c r="B1288" t="s">
        <v>87</v>
      </c>
      <c r="C1288" t="s">
        <v>90</v>
      </c>
      <c r="D1288" t="s">
        <v>57</v>
      </c>
      <c r="E1288">
        <v>20</v>
      </c>
      <c r="F1288" t="s">
        <v>115</v>
      </c>
      <c r="G1288" t="s">
        <v>96</v>
      </c>
      <c r="H1288" s="321">
        <v>871846607.79386294</v>
      </c>
      <c r="I1288" t="str">
        <f>Table3[[#This Row],[Company ]]&amp;Table3[[#This Row],[Product]]</f>
        <v>WH GroupPigs</v>
      </c>
      <c r="J1288" t="str">
        <f>INDEX('Company+Product scope'!D:D,MATCH(Table3[[#This Row],[Company+Product key]],'Company+Product scope'!C:C,0))</f>
        <v>Yes</v>
      </c>
    </row>
    <row r="1289" spans="1:10">
      <c r="A1289" t="s">
        <v>51</v>
      </c>
      <c r="B1289" t="s">
        <v>87</v>
      </c>
      <c r="C1289" t="s">
        <v>90</v>
      </c>
      <c r="D1289" t="s">
        <v>72</v>
      </c>
      <c r="E1289">
        <v>20</v>
      </c>
      <c r="F1289" t="s">
        <v>115</v>
      </c>
      <c r="G1289" t="s">
        <v>96</v>
      </c>
      <c r="H1289" s="321">
        <v>245702673.20453286</v>
      </c>
      <c r="I1289" t="str">
        <f>Table3[[#This Row],[Company ]]&amp;Table3[[#This Row],[Product]]</f>
        <v>WH GroupPigs</v>
      </c>
      <c r="J1289" t="str">
        <f>INDEX('Company+Product scope'!D:D,MATCH(Table3[[#This Row],[Company+Product key]],'Company+Product scope'!C:C,0))</f>
        <v>Yes</v>
      </c>
    </row>
    <row r="1290" spans="1:10">
      <c r="A1290" t="s">
        <v>51</v>
      </c>
      <c r="B1290" t="s">
        <v>87</v>
      </c>
      <c r="C1290" t="s">
        <v>90</v>
      </c>
      <c r="D1290" t="s">
        <v>88</v>
      </c>
      <c r="E1290">
        <v>20</v>
      </c>
      <c r="F1290" t="s">
        <v>115</v>
      </c>
      <c r="G1290" t="s">
        <v>96</v>
      </c>
      <c r="H1290" s="321">
        <v>103487244.6004317</v>
      </c>
      <c r="I1290" t="str">
        <f>Table3[[#This Row],[Company ]]&amp;Table3[[#This Row],[Product]]</f>
        <v>WH GroupPigs</v>
      </c>
      <c r="J1290" t="str">
        <f>INDEX('Company+Product scope'!D:D,MATCH(Table3[[#This Row],[Company+Product key]],'Company+Product scope'!C:C,0))</f>
        <v>Yes</v>
      </c>
    </row>
    <row r="1291" spans="1:10">
      <c r="A1291" t="s">
        <v>51</v>
      </c>
      <c r="B1291" t="s">
        <v>52</v>
      </c>
      <c r="C1291" t="s">
        <v>90</v>
      </c>
      <c r="D1291" t="s">
        <v>57</v>
      </c>
      <c r="E1291">
        <v>20</v>
      </c>
      <c r="F1291" t="s">
        <v>115</v>
      </c>
      <c r="G1291" t="s">
        <v>96</v>
      </c>
      <c r="H1291" s="321">
        <v>787276310.4000001</v>
      </c>
      <c r="I1291" t="str">
        <f>Table3[[#This Row],[Company ]]&amp;Table3[[#This Row],[Product]]</f>
        <v>JBSPigs</v>
      </c>
      <c r="J1291" t="str">
        <f>INDEX('Company+Product scope'!D:D,MATCH(Table3[[#This Row],[Company+Product key]],'Company+Product scope'!C:C,0))</f>
        <v>Yes</v>
      </c>
    </row>
    <row r="1292" spans="1:10">
      <c r="A1292" t="s">
        <v>51</v>
      </c>
      <c r="B1292" t="s">
        <v>52</v>
      </c>
      <c r="C1292" t="s">
        <v>90</v>
      </c>
      <c r="D1292" t="s">
        <v>54</v>
      </c>
      <c r="E1292">
        <v>20</v>
      </c>
      <c r="F1292" t="s">
        <v>115</v>
      </c>
      <c r="G1292" t="s">
        <v>96</v>
      </c>
      <c r="H1292" s="321">
        <v>98822131.200000003</v>
      </c>
      <c r="I1292" t="str">
        <f>Table3[[#This Row],[Company ]]&amp;Table3[[#This Row],[Product]]</f>
        <v>JBSPigs</v>
      </c>
      <c r="J1292" t="str">
        <f>INDEX('Company+Product scope'!D:D,MATCH(Table3[[#This Row],[Company+Product key]],'Company+Product scope'!C:C,0))</f>
        <v>Yes</v>
      </c>
    </row>
    <row r="1293" spans="1:10">
      <c r="A1293" t="s">
        <v>51</v>
      </c>
      <c r="B1293" t="s">
        <v>52</v>
      </c>
      <c r="C1293" t="s">
        <v>90</v>
      </c>
      <c r="D1293" t="s">
        <v>58</v>
      </c>
      <c r="E1293">
        <v>20</v>
      </c>
      <c r="F1293" t="s">
        <v>115</v>
      </c>
      <c r="G1293" t="s">
        <v>96</v>
      </c>
      <c r="H1293" s="321">
        <v>59222610.719999991</v>
      </c>
      <c r="I1293" t="str">
        <f>Table3[[#This Row],[Company ]]&amp;Table3[[#This Row],[Product]]</f>
        <v>JBSPigs</v>
      </c>
      <c r="J1293" t="str">
        <f>INDEX('Company+Product scope'!D:D,MATCH(Table3[[#This Row],[Company+Product key]],'Company+Product scope'!C:C,0))</f>
        <v>Yes</v>
      </c>
    </row>
    <row r="1294" spans="1:10">
      <c r="A1294" t="s">
        <v>51</v>
      </c>
      <c r="B1294" t="s">
        <v>52</v>
      </c>
      <c r="C1294" t="s">
        <v>90</v>
      </c>
      <c r="D1294" t="s">
        <v>64</v>
      </c>
      <c r="E1294">
        <v>20</v>
      </c>
      <c r="F1294" t="s">
        <v>115</v>
      </c>
      <c r="G1294" t="s">
        <v>96</v>
      </c>
      <c r="H1294" s="321">
        <v>47826903.762000002</v>
      </c>
      <c r="I1294" t="str">
        <f>Table3[[#This Row],[Company ]]&amp;Table3[[#This Row],[Product]]</f>
        <v>JBSPigs</v>
      </c>
      <c r="J1294" t="str">
        <f>INDEX('Company+Product scope'!D:D,MATCH(Table3[[#This Row],[Company+Product key]],'Company+Product scope'!C:C,0))</f>
        <v>Yes</v>
      </c>
    </row>
    <row r="1295" spans="1:10">
      <c r="A1295" t="s">
        <v>51</v>
      </c>
      <c r="B1295" t="s">
        <v>61</v>
      </c>
      <c r="C1295" t="s">
        <v>90</v>
      </c>
      <c r="D1295" t="s">
        <v>57</v>
      </c>
      <c r="E1295">
        <v>20</v>
      </c>
      <c r="F1295" t="s">
        <v>115</v>
      </c>
      <c r="G1295" t="s">
        <v>96</v>
      </c>
      <c r="H1295" s="321">
        <v>603311436</v>
      </c>
      <c r="I1295" t="str">
        <f>Table3[[#This Row],[Company ]]&amp;Table3[[#This Row],[Product]]</f>
        <v>TysonPigs</v>
      </c>
      <c r="J1295" t="str">
        <f>INDEX('Company+Product scope'!D:D,MATCH(Table3[[#This Row],[Company+Product key]],'Company+Product scope'!C:C,0))</f>
        <v>Yes</v>
      </c>
    </row>
    <row r="1296" spans="1:10">
      <c r="A1296" t="s">
        <v>51</v>
      </c>
      <c r="B1296" t="s">
        <v>70</v>
      </c>
      <c r="C1296" t="s">
        <v>90</v>
      </c>
      <c r="D1296" t="s">
        <v>64</v>
      </c>
      <c r="E1296">
        <v>20</v>
      </c>
      <c r="F1296" t="s">
        <v>115</v>
      </c>
      <c r="G1296" t="s">
        <v>96</v>
      </c>
      <c r="H1296" s="321">
        <v>417887100</v>
      </c>
      <c r="I1296" t="str">
        <f>Table3[[#This Row],[Company ]]&amp;Table3[[#This Row],[Product]]</f>
        <v>Tönnies GroupPigs</v>
      </c>
      <c r="J1296" t="str">
        <f>INDEX('Company+Product scope'!D:D,MATCH(Table3[[#This Row],[Company+Product key]],'Company+Product scope'!C:C,0))</f>
        <v>Yes</v>
      </c>
    </row>
    <row r="1297" spans="1:10">
      <c r="A1297" t="s">
        <v>51</v>
      </c>
      <c r="B1297" t="s">
        <v>67</v>
      </c>
      <c r="C1297" t="s">
        <v>90</v>
      </c>
      <c r="D1297" t="s">
        <v>64</v>
      </c>
      <c r="E1297">
        <v>20</v>
      </c>
      <c r="F1297" t="s">
        <v>115</v>
      </c>
      <c r="G1297" t="s">
        <v>96</v>
      </c>
      <c r="H1297" s="321">
        <v>343114671.60000002</v>
      </c>
      <c r="I1297" t="str">
        <f>Table3[[#This Row],[Company ]]&amp;Table3[[#This Row],[Product]]</f>
        <v>Danish CrownPigs</v>
      </c>
      <c r="J1297" t="str">
        <f>INDEX('Company+Product scope'!D:D,MATCH(Table3[[#This Row],[Company+Product key]],'Company+Product scope'!C:C,0))</f>
        <v>Yes</v>
      </c>
    </row>
    <row r="1298" spans="1:10">
      <c r="A1298" t="s">
        <v>51</v>
      </c>
      <c r="B1298" t="s">
        <v>67</v>
      </c>
      <c r="C1298" t="s">
        <v>90</v>
      </c>
      <c r="D1298" t="s">
        <v>88</v>
      </c>
      <c r="E1298">
        <v>20</v>
      </c>
      <c r="F1298" t="s">
        <v>115</v>
      </c>
      <c r="G1298" t="s">
        <v>96</v>
      </c>
      <c r="H1298" s="321">
        <v>20995744.800000001</v>
      </c>
      <c r="I1298" t="str">
        <f>Table3[[#This Row],[Company ]]&amp;Table3[[#This Row],[Product]]</f>
        <v>Danish CrownPigs</v>
      </c>
      <c r="J1298" t="str">
        <f>INDEX('Company+Product scope'!D:D,MATCH(Table3[[#This Row],[Company+Product key]],'Company+Product scope'!C:C,0))</f>
        <v>Yes</v>
      </c>
    </row>
    <row r="1299" spans="1:10">
      <c r="A1299" t="s">
        <v>51</v>
      </c>
      <c r="B1299" t="s">
        <v>66</v>
      </c>
      <c r="C1299" t="s">
        <v>90</v>
      </c>
      <c r="D1299" t="s">
        <v>64</v>
      </c>
      <c r="E1299">
        <v>20</v>
      </c>
      <c r="F1299" t="s">
        <v>115</v>
      </c>
      <c r="G1299" t="s">
        <v>96</v>
      </c>
      <c r="H1299" s="321">
        <v>282693012.39000005</v>
      </c>
      <c r="I1299" t="str">
        <f>Table3[[#This Row],[Company ]]&amp;Table3[[#This Row],[Product]]</f>
        <v>Vion Food GroupPigs</v>
      </c>
      <c r="J1299" t="str">
        <f>INDEX('Company+Product scope'!D:D,MATCH(Table3[[#This Row],[Company+Product key]],'Company+Product scope'!C:C,0))</f>
        <v>Yes</v>
      </c>
    </row>
    <row r="1300" spans="1:10">
      <c r="A1300" t="s">
        <v>51</v>
      </c>
      <c r="B1300" t="s">
        <v>91</v>
      </c>
      <c r="C1300" t="s">
        <v>90</v>
      </c>
      <c r="D1300" t="s">
        <v>72</v>
      </c>
      <c r="E1300">
        <v>20</v>
      </c>
      <c r="F1300" t="s">
        <v>115</v>
      </c>
      <c r="G1300" t="s">
        <v>96</v>
      </c>
      <c r="H1300" s="321">
        <v>247232700</v>
      </c>
      <c r="I1300" t="str">
        <f>Table3[[#This Row],[Company ]]&amp;Table3[[#This Row],[Product]]</f>
        <v>Muyuan FoodstuffPigs</v>
      </c>
      <c r="J1300" t="str">
        <f>INDEX('Company+Product scope'!D:D,MATCH(Table3[[#This Row],[Company+Product key]],'Company+Product scope'!C:C,0))</f>
        <v>Yes</v>
      </c>
    </row>
    <row r="1301" spans="1:10">
      <c r="A1301" t="s">
        <v>51</v>
      </c>
      <c r="B1301" t="s">
        <v>73</v>
      </c>
      <c r="C1301" t="s">
        <v>90</v>
      </c>
      <c r="D1301" t="s">
        <v>54</v>
      </c>
      <c r="E1301">
        <v>20</v>
      </c>
      <c r="F1301" t="s">
        <v>115</v>
      </c>
      <c r="G1301" t="s">
        <v>96</v>
      </c>
      <c r="H1301" s="321">
        <v>108083476.8</v>
      </c>
      <c r="I1301" t="str">
        <f>Table3[[#This Row],[Company ]]&amp;Table3[[#This Row],[Product]]</f>
        <v>BRFPigs</v>
      </c>
      <c r="J1301" t="str">
        <f>INDEX('Company+Product scope'!D:D,MATCH(Table3[[#This Row],[Company+Product key]],'Company+Product scope'!C:C,0))</f>
        <v>Yes</v>
      </c>
    </row>
    <row r="1302" spans="1:10">
      <c r="A1302" t="s">
        <v>51</v>
      </c>
      <c r="B1302" t="s">
        <v>92</v>
      </c>
      <c r="C1302" t="s">
        <v>90</v>
      </c>
      <c r="D1302" t="s">
        <v>64</v>
      </c>
      <c r="E1302">
        <v>20</v>
      </c>
      <c r="F1302" t="s">
        <v>115</v>
      </c>
      <c r="G1302" t="s">
        <v>96</v>
      </c>
      <c r="H1302" s="321">
        <v>199800000</v>
      </c>
      <c r="I1302" t="str">
        <f>Table3[[#This Row],[Company ]]&amp;Table3[[#This Row],[Product]]</f>
        <v>Grupo VallPigs</v>
      </c>
      <c r="J1302" t="str">
        <f>INDEX('Company+Product scope'!D:D,MATCH(Table3[[#This Row],[Company+Product key]],'Company+Product scope'!C:C,0))</f>
        <v>Yes</v>
      </c>
    </row>
    <row r="1303" spans="1:10">
      <c r="A1303" t="s">
        <v>51</v>
      </c>
      <c r="B1303" t="s">
        <v>93</v>
      </c>
      <c r="C1303" t="s">
        <v>90</v>
      </c>
      <c r="D1303" t="s">
        <v>72</v>
      </c>
      <c r="E1303">
        <v>20</v>
      </c>
      <c r="F1303" t="s">
        <v>115</v>
      </c>
      <c r="G1303" t="s">
        <v>96</v>
      </c>
      <c r="H1303" s="321">
        <v>157550250</v>
      </c>
      <c r="I1303" t="str">
        <f>Table3[[#This Row],[Company ]]&amp;Table3[[#This Row],[Product]]</f>
        <v>Zhengbang GroupPigs</v>
      </c>
      <c r="J1303" t="str">
        <f>INDEX('Company+Product scope'!D:D,MATCH(Table3[[#This Row],[Company+Product key]],'Company+Product scope'!C:C,0))</f>
        <v>Yes</v>
      </c>
    </row>
    <row r="1304" spans="1:10">
      <c r="A1304" t="s">
        <v>51</v>
      </c>
      <c r="B1304" t="s">
        <v>63</v>
      </c>
      <c r="C1304" t="s">
        <v>90</v>
      </c>
      <c r="D1304" t="s">
        <v>64</v>
      </c>
      <c r="E1304">
        <v>20</v>
      </c>
      <c r="F1304" t="s">
        <v>115</v>
      </c>
      <c r="G1304" t="s">
        <v>96</v>
      </c>
      <c r="H1304" s="321">
        <v>196892307.69230774</v>
      </c>
      <c r="I1304" t="str">
        <f>Table3[[#This Row],[Company ]]&amp;Table3[[#This Row],[Product]]</f>
        <v>BigardPigs</v>
      </c>
      <c r="J1304" t="str">
        <f>INDEX('Company+Product scope'!D:D,MATCH(Table3[[#This Row],[Company+Product key]],'Company+Product scope'!C:C,0))</f>
        <v>Yes</v>
      </c>
    </row>
    <row r="1305" spans="1:10">
      <c r="A1305" t="s">
        <v>51</v>
      </c>
      <c r="B1305" t="s">
        <v>89</v>
      </c>
      <c r="C1305" t="s">
        <v>90</v>
      </c>
      <c r="D1305" t="s">
        <v>54</v>
      </c>
      <c r="E1305">
        <v>20</v>
      </c>
      <c r="F1305" t="s">
        <v>115</v>
      </c>
      <c r="G1305" t="s">
        <v>96</v>
      </c>
      <c r="H1305" s="321">
        <v>81851250</v>
      </c>
      <c r="I1305" t="str">
        <f>Table3[[#This Row],[Company ]]&amp;Table3[[#This Row],[Product]]</f>
        <v>Aurora AlimentosPigs</v>
      </c>
      <c r="J1305" t="str">
        <f>INDEX('Company+Product scope'!D:D,MATCH(Table3[[#This Row],[Company+Product key]],'Company+Product scope'!C:C,0))</f>
        <v>Yes</v>
      </c>
    </row>
    <row r="1306" spans="1:10">
      <c r="A1306" t="s">
        <v>51</v>
      </c>
      <c r="B1306" t="s">
        <v>77</v>
      </c>
      <c r="C1306" t="s">
        <v>90</v>
      </c>
      <c r="D1306" t="s">
        <v>57</v>
      </c>
      <c r="E1306">
        <v>20</v>
      </c>
      <c r="F1306" t="s">
        <v>115</v>
      </c>
      <c r="G1306" t="s">
        <v>96</v>
      </c>
      <c r="H1306" s="321">
        <v>111435000.00000001</v>
      </c>
      <c r="I1306" t="str">
        <f>Table3[[#This Row],[Company ]]&amp;Table3[[#This Row],[Product]]</f>
        <v>Charoen PokphandPigs</v>
      </c>
      <c r="J1306" t="str">
        <f>INDEX('Company+Product scope'!D:D,MATCH(Table3[[#This Row],[Company+Product key]],'Company+Product scope'!C:C,0))</f>
        <v>Yes</v>
      </c>
    </row>
    <row r="1307" spans="1:10">
      <c r="A1307" t="s">
        <v>51</v>
      </c>
      <c r="B1307" t="s">
        <v>77</v>
      </c>
      <c r="C1307" t="s">
        <v>90</v>
      </c>
      <c r="D1307" t="s">
        <v>78</v>
      </c>
      <c r="E1307">
        <v>20</v>
      </c>
      <c r="F1307" t="s">
        <v>115</v>
      </c>
      <c r="G1307" t="s">
        <v>96</v>
      </c>
      <c r="H1307" s="321">
        <v>43461000</v>
      </c>
      <c r="I1307" t="str">
        <f>Table3[[#This Row],[Company ]]&amp;Table3[[#This Row],[Product]]</f>
        <v>Charoen PokphandPigs</v>
      </c>
      <c r="J1307" t="str">
        <f>INDEX('Company+Product scope'!D:D,MATCH(Table3[[#This Row],[Company+Product key]],'Company+Product scope'!C:C,0))</f>
        <v>Yes</v>
      </c>
    </row>
    <row r="1308" spans="1:10">
      <c r="A1308" t="s">
        <v>51</v>
      </c>
      <c r="B1308" t="s">
        <v>77</v>
      </c>
      <c r="C1308" t="s">
        <v>90</v>
      </c>
      <c r="D1308" t="s">
        <v>72</v>
      </c>
      <c r="E1308">
        <v>20</v>
      </c>
      <c r="F1308" t="s">
        <v>115</v>
      </c>
      <c r="G1308" t="s">
        <v>96</v>
      </c>
      <c r="H1308" s="321">
        <v>21068850</v>
      </c>
      <c r="I1308" t="str">
        <f>Table3[[#This Row],[Company ]]&amp;Table3[[#This Row],[Product]]</f>
        <v>Charoen PokphandPigs</v>
      </c>
      <c r="J1308" t="str">
        <f>INDEX('Company+Product scope'!D:D,MATCH(Table3[[#This Row],[Company+Product key]],'Company+Product scope'!C:C,0))</f>
        <v>Yes</v>
      </c>
    </row>
    <row r="1309" spans="1:10">
      <c r="A1309" t="s">
        <v>51</v>
      </c>
      <c r="B1309" t="s">
        <v>69</v>
      </c>
      <c r="C1309" t="s">
        <v>90</v>
      </c>
      <c r="D1309" t="s">
        <v>64</v>
      </c>
      <c r="E1309">
        <v>20</v>
      </c>
      <c r="F1309" t="s">
        <v>115</v>
      </c>
      <c r="G1309" t="s">
        <v>96</v>
      </c>
      <c r="H1309" s="321">
        <v>155034000</v>
      </c>
      <c r="I1309" t="str">
        <f>Table3[[#This Row],[Company ]]&amp;Table3[[#This Row],[Product]]</f>
        <v>WestfleischPigs</v>
      </c>
      <c r="J1309" t="str">
        <f>INDEX('Company+Product scope'!D:D,MATCH(Table3[[#This Row],[Company+Product key]],'Company+Product scope'!C:C,0))</f>
        <v>Yes</v>
      </c>
    </row>
    <row r="1310" spans="1:10">
      <c r="A1310" t="s">
        <v>51</v>
      </c>
      <c r="B1310" t="s">
        <v>94</v>
      </c>
      <c r="C1310" t="s">
        <v>90</v>
      </c>
      <c r="D1310" t="s">
        <v>64</v>
      </c>
      <c r="E1310">
        <v>20</v>
      </c>
      <c r="F1310" t="s">
        <v>115</v>
      </c>
      <c r="G1310" t="s">
        <v>96</v>
      </c>
      <c r="H1310" s="321">
        <v>150336000</v>
      </c>
      <c r="I1310" t="str">
        <f>Table3[[#This Row],[Company ]]&amp;Table3[[#This Row],[Product]]</f>
        <v>Grupo JorgePigs</v>
      </c>
      <c r="J1310" t="str">
        <f>INDEX('Company+Product scope'!D:D,MATCH(Table3[[#This Row],[Company+Product key]],'Company+Product scope'!C:C,0))</f>
        <v>Yes</v>
      </c>
    </row>
    <row r="1311" spans="1:10">
      <c r="A1311" t="s">
        <v>51</v>
      </c>
      <c r="B1311" t="s">
        <v>83</v>
      </c>
      <c r="C1311" t="s">
        <v>90</v>
      </c>
      <c r="D1311" t="s">
        <v>72</v>
      </c>
      <c r="E1311">
        <v>20</v>
      </c>
      <c r="F1311" t="s">
        <v>115</v>
      </c>
      <c r="G1311" t="s">
        <v>96</v>
      </c>
      <c r="H1311" s="321">
        <v>73834200</v>
      </c>
      <c r="I1311" t="str">
        <f>Table3[[#This Row],[Company ]]&amp;Table3[[#This Row],[Product]]</f>
        <v>New Hope GroupPigs</v>
      </c>
      <c r="J1311" t="str">
        <f>INDEX('Company+Product scope'!D:D,MATCH(Table3[[#This Row],[Company+Product key]],'Company+Product scope'!C:C,0))</f>
        <v>Yes</v>
      </c>
    </row>
    <row r="1312" spans="1:10">
      <c r="A1312" t="s">
        <v>51</v>
      </c>
      <c r="B1312" t="s">
        <v>74</v>
      </c>
      <c r="C1312" t="s">
        <v>90</v>
      </c>
      <c r="D1312" t="s">
        <v>72</v>
      </c>
      <c r="E1312">
        <v>20</v>
      </c>
      <c r="F1312" t="s">
        <v>115</v>
      </c>
      <c r="G1312" t="s">
        <v>96</v>
      </c>
      <c r="H1312" s="321">
        <v>71596800</v>
      </c>
      <c r="I1312" t="str">
        <f>Table3[[#This Row],[Company ]]&amp;Table3[[#This Row],[Product]]</f>
        <v>Wen's Food GroupPigs</v>
      </c>
      <c r="J1312" t="str">
        <f>INDEX('Company+Product scope'!D:D,MATCH(Table3[[#This Row],[Company+Product key]],'Company+Product scope'!C:C,0))</f>
        <v>Yes</v>
      </c>
    </row>
    <row r="1313" spans="1:10">
      <c r="A1313" t="s">
        <v>51</v>
      </c>
      <c r="B1313" t="s">
        <v>65</v>
      </c>
      <c r="C1313" t="s">
        <v>90</v>
      </c>
      <c r="D1313" t="s">
        <v>64</v>
      </c>
      <c r="E1313">
        <v>20</v>
      </c>
      <c r="F1313" t="s">
        <v>115</v>
      </c>
      <c r="G1313" t="s">
        <v>96</v>
      </c>
      <c r="H1313" s="321">
        <v>16615384.615384616</v>
      </c>
      <c r="I1313" t="str">
        <f>Table3[[#This Row],[Company ]]&amp;Table3[[#This Row],[Product]]</f>
        <v>Gruppo CremoniniPigs</v>
      </c>
      <c r="J1313" t="str">
        <f>INDEX('Company+Product scope'!D:D,MATCH(Table3[[#This Row],[Company+Product key]],'Company+Product scope'!C:C,0))</f>
        <v>Yes</v>
      </c>
    </row>
    <row r="1314" spans="1:10">
      <c r="A1314" t="s">
        <v>51</v>
      </c>
      <c r="B1314" t="s">
        <v>52</v>
      </c>
      <c r="C1314" t="s">
        <v>53</v>
      </c>
      <c r="D1314" t="s">
        <v>54</v>
      </c>
      <c r="E1314">
        <v>20</v>
      </c>
      <c r="F1314" t="s">
        <v>116</v>
      </c>
      <c r="G1314" t="s">
        <v>96</v>
      </c>
      <c r="H1314" s="321">
        <v>2491500145.9131875</v>
      </c>
      <c r="I1314" t="str">
        <f>Table3[[#This Row],[Company ]]&amp;Table3[[#This Row],[Product]]</f>
        <v>JBSCattle</v>
      </c>
      <c r="J1314" t="str">
        <f>INDEX('Company+Product scope'!D:D,MATCH(Table3[[#This Row],[Company+Product key]],'Company+Product scope'!C:C,0))</f>
        <v>Yes</v>
      </c>
    </row>
    <row r="1315" spans="1:10">
      <c r="A1315" t="s">
        <v>51</v>
      </c>
      <c r="B1315" t="s">
        <v>52</v>
      </c>
      <c r="C1315" t="s">
        <v>53</v>
      </c>
      <c r="D1315" t="s">
        <v>57</v>
      </c>
      <c r="E1315">
        <v>20</v>
      </c>
      <c r="F1315" t="s">
        <v>116</v>
      </c>
      <c r="G1315" t="s">
        <v>96</v>
      </c>
      <c r="H1315" s="321">
        <v>4724162955.0074043</v>
      </c>
      <c r="I1315" t="str">
        <f>Table3[[#This Row],[Company ]]&amp;Table3[[#This Row],[Product]]</f>
        <v>JBSCattle</v>
      </c>
      <c r="J1315" t="str">
        <f>INDEX('Company+Product scope'!D:D,MATCH(Table3[[#This Row],[Company+Product key]],'Company+Product scope'!C:C,0))</f>
        <v>Yes</v>
      </c>
    </row>
    <row r="1316" spans="1:10">
      <c r="A1316" t="s">
        <v>51</v>
      </c>
      <c r="B1316" t="s">
        <v>52</v>
      </c>
      <c r="C1316" t="s">
        <v>53</v>
      </c>
      <c r="D1316" t="s">
        <v>58</v>
      </c>
      <c r="E1316">
        <v>20</v>
      </c>
      <c r="F1316" t="s">
        <v>116</v>
      </c>
      <c r="G1316" t="s">
        <v>96</v>
      </c>
      <c r="H1316" s="321">
        <v>813225190.30176675</v>
      </c>
      <c r="I1316" t="str">
        <f>Table3[[#This Row],[Company ]]&amp;Table3[[#This Row],[Product]]</f>
        <v>JBSCattle</v>
      </c>
      <c r="J1316" t="str">
        <f>INDEX('Company+Product scope'!D:D,MATCH(Table3[[#This Row],[Company+Product key]],'Company+Product scope'!C:C,0))</f>
        <v>Yes</v>
      </c>
    </row>
    <row r="1317" spans="1:10">
      <c r="A1317" t="s">
        <v>51</v>
      </c>
      <c r="B1317" t="s">
        <v>59</v>
      </c>
      <c r="C1317" t="s">
        <v>53</v>
      </c>
      <c r="D1317" t="s">
        <v>54</v>
      </c>
      <c r="E1317">
        <v>20</v>
      </c>
      <c r="F1317" t="s">
        <v>116</v>
      </c>
      <c r="G1317" t="s">
        <v>96</v>
      </c>
      <c r="H1317" s="321">
        <v>1026197023.6656668</v>
      </c>
      <c r="I1317" t="str">
        <f>Table3[[#This Row],[Company ]]&amp;Table3[[#This Row],[Product]]</f>
        <v>MarfrigCattle</v>
      </c>
      <c r="J1317" t="str">
        <f>INDEX('Company+Product scope'!D:D,MATCH(Table3[[#This Row],[Company+Product key]],'Company+Product scope'!C:C,0))</f>
        <v>Yes</v>
      </c>
    </row>
    <row r="1318" spans="1:10">
      <c r="A1318" t="s">
        <v>51</v>
      </c>
      <c r="B1318" t="s">
        <v>59</v>
      </c>
      <c r="C1318" t="s">
        <v>53</v>
      </c>
      <c r="D1318" t="s">
        <v>57</v>
      </c>
      <c r="E1318">
        <v>20</v>
      </c>
      <c r="F1318" t="s">
        <v>116</v>
      </c>
      <c r="G1318" t="s">
        <v>96</v>
      </c>
      <c r="H1318" s="321">
        <v>1552087264.3981256</v>
      </c>
      <c r="I1318" t="str">
        <f>Table3[[#This Row],[Company ]]&amp;Table3[[#This Row],[Product]]</f>
        <v>MarfrigCattle</v>
      </c>
      <c r="J1318" t="str">
        <f>INDEX('Company+Product scope'!D:D,MATCH(Table3[[#This Row],[Company+Product key]],'Company+Product scope'!C:C,0))</f>
        <v>Yes</v>
      </c>
    </row>
    <row r="1319" spans="1:10">
      <c r="A1319" t="s">
        <v>51</v>
      </c>
      <c r="B1319" t="s">
        <v>60</v>
      </c>
      <c r="C1319" t="s">
        <v>53</v>
      </c>
      <c r="D1319" t="s">
        <v>57</v>
      </c>
      <c r="E1319">
        <v>20</v>
      </c>
      <c r="F1319" t="s">
        <v>116</v>
      </c>
      <c r="G1319" t="s">
        <v>96</v>
      </c>
      <c r="H1319" s="321">
        <v>3691336347.2222219</v>
      </c>
      <c r="I1319" t="str">
        <f>Table3[[#This Row],[Company ]]&amp;Table3[[#This Row],[Product]]</f>
        <v>CargillCattle</v>
      </c>
      <c r="J1319" t="str">
        <f>INDEX('Company+Product scope'!D:D,MATCH(Table3[[#This Row],[Company+Product key]],'Company+Product scope'!C:C,0))</f>
        <v>Yes</v>
      </c>
    </row>
    <row r="1320" spans="1:10">
      <c r="A1320" t="s">
        <v>51</v>
      </c>
      <c r="B1320" t="s">
        <v>60</v>
      </c>
      <c r="C1320" t="s">
        <v>53</v>
      </c>
      <c r="D1320" t="s">
        <v>58</v>
      </c>
      <c r="E1320">
        <v>20</v>
      </c>
      <c r="F1320" t="s">
        <v>116</v>
      </c>
      <c r="G1320" t="s">
        <v>96</v>
      </c>
      <c r="H1320" s="321">
        <v>231229375</v>
      </c>
      <c r="I1320" t="str">
        <f>Table3[[#This Row],[Company ]]&amp;Table3[[#This Row],[Product]]</f>
        <v>CargillCattle</v>
      </c>
      <c r="J1320" t="str">
        <f>INDEX('Company+Product scope'!D:D,MATCH(Table3[[#This Row],[Company+Product key]],'Company+Product scope'!C:C,0))</f>
        <v>Yes</v>
      </c>
    </row>
    <row r="1321" spans="1:10">
      <c r="A1321" t="s">
        <v>51</v>
      </c>
      <c r="B1321" t="s">
        <v>61</v>
      </c>
      <c r="C1321" t="s">
        <v>53</v>
      </c>
      <c r="D1321" t="s">
        <v>57</v>
      </c>
      <c r="E1321">
        <v>20</v>
      </c>
      <c r="F1321" t="s">
        <v>116</v>
      </c>
      <c r="G1321" t="s">
        <v>96</v>
      </c>
      <c r="H1321" s="321">
        <v>3117906079.0299602</v>
      </c>
      <c r="I1321" t="str">
        <f>Table3[[#This Row],[Company ]]&amp;Table3[[#This Row],[Product]]</f>
        <v>TysonCattle</v>
      </c>
      <c r="J1321" t="str">
        <f>INDEX('Company+Product scope'!D:D,MATCH(Table3[[#This Row],[Company+Product key]],'Company+Product scope'!C:C,0))</f>
        <v>Yes</v>
      </c>
    </row>
    <row r="1322" spans="1:10">
      <c r="A1322" t="s">
        <v>51</v>
      </c>
      <c r="B1322" t="s">
        <v>61</v>
      </c>
      <c r="C1322" t="s">
        <v>53</v>
      </c>
      <c r="D1322" t="s">
        <v>58</v>
      </c>
      <c r="E1322">
        <v>20</v>
      </c>
      <c r="F1322" t="s">
        <v>116</v>
      </c>
      <c r="G1322" t="s">
        <v>96</v>
      </c>
      <c r="H1322" s="321">
        <v>140221897.36904761</v>
      </c>
      <c r="I1322" t="str">
        <f>Table3[[#This Row],[Company ]]&amp;Table3[[#This Row],[Product]]</f>
        <v>TysonCattle</v>
      </c>
      <c r="J1322" t="str">
        <f>INDEX('Company+Product scope'!D:D,MATCH(Table3[[#This Row],[Company+Product key]],'Company+Product scope'!C:C,0))</f>
        <v>Yes</v>
      </c>
    </row>
    <row r="1323" spans="1:10">
      <c r="A1323" t="s">
        <v>51</v>
      </c>
      <c r="B1323" t="s">
        <v>62</v>
      </c>
      <c r="C1323" t="s">
        <v>53</v>
      </c>
      <c r="D1323" t="s">
        <v>54</v>
      </c>
      <c r="E1323">
        <v>20</v>
      </c>
      <c r="F1323" t="s">
        <v>116</v>
      </c>
      <c r="G1323" t="s">
        <v>96</v>
      </c>
      <c r="H1323" s="321">
        <v>1046940451.375</v>
      </c>
      <c r="I1323" t="str">
        <f>Table3[[#This Row],[Company ]]&amp;Table3[[#This Row],[Product]]</f>
        <v>MinervaCattle</v>
      </c>
      <c r="J1323" t="str">
        <f>INDEX('Company+Product scope'!D:D,MATCH(Table3[[#This Row],[Company+Product key]],'Company+Product scope'!C:C,0))</f>
        <v>Yes</v>
      </c>
    </row>
    <row r="1324" spans="1:10">
      <c r="A1324" t="s">
        <v>51</v>
      </c>
      <c r="B1324" t="s">
        <v>63</v>
      </c>
      <c r="C1324" t="s">
        <v>53</v>
      </c>
      <c r="D1324" t="s">
        <v>64</v>
      </c>
      <c r="E1324">
        <v>20</v>
      </c>
      <c r="F1324" t="s">
        <v>116</v>
      </c>
      <c r="G1324" t="s">
        <v>96</v>
      </c>
      <c r="H1324" s="321">
        <v>885811200.00000012</v>
      </c>
      <c r="I1324" t="str">
        <f>Table3[[#This Row],[Company ]]&amp;Table3[[#This Row],[Product]]</f>
        <v>BigardCattle</v>
      </c>
      <c r="J1324" t="str">
        <f>INDEX('Company+Product scope'!D:D,MATCH(Table3[[#This Row],[Company+Product key]],'Company+Product scope'!C:C,0))</f>
        <v>Yes</v>
      </c>
    </row>
    <row r="1325" spans="1:10">
      <c r="A1325" t="s">
        <v>51</v>
      </c>
      <c r="B1325" t="s">
        <v>65</v>
      </c>
      <c r="C1325" t="s">
        <v>53</v>
      </c>
      <c r="D1325" t="s">
        <v>64</v>
      </c>
      <c r="E1325">
        <v>20</v>
      </c>
      <c r="F1325" t="s">
        <v>116</v>
      </c>
      <c r="G1325" t="s">
        <v>96</v>
      </c>
      <c r="H1325" s="321">
        <v>855075280</v>
      </c>
      <c r="I1325" t="str">
        <f>Table3[[#This Row],[Company ]]&amp;Table3[[#This Row],[Product]]</f>
        <v>Gruppo CremoniniCattle</v>
      </c>
      <c r="J1325" t="str">
        <f>INDEX('Company+Product scope'!D:D,MATCH(Table3[[#This Row],[Company+Product key]],'Company+Product scope'!C:C,0))</f>
        <v>Yes</v>
      </c>
    </row>
    <row r="1326" spans="1:10">
      <c r="A1326" t="s">
        <v>51</v>
      </c>
      <c r="B1326" t="s">
        <v>66</v>
      </c>
      <c r="C1326" t="s">
        <v>53</v>
      </c>
      <c r="D1326" t="s">
        <v>64</v>
      </c>
      <c r="E1326">
        <v>20</v>
      </c>
      <c r="F1326" t="s">
        <v>116</v>
      </c>
      <c r="G1326" t="s">
        <v>96</v>
      </c>
      <c r="H1326" s="321">
        <v>351227272.60949999</v>
      </c>
      <c r="I1326" t="str">
        <f>Table3[[#This Row],[Company ]]&amp;Table3[[#This Row],[Product]]</f>
        <v>Vion Food GroupCattle</v>
      </c>
      <c r="J1326" t="str">
        <f>INDEX('Company+Product scope'!D:D,MATCH(Table3[[#This Row],[Company+Product key]],'Company+Product scope'!C:C,0))</f>
        <v>Yes</v>
      </c>
    </row>
    <row r="1327" spans="1:10">
      <c r="A1327" t="s">
        <v>51</v>
      </c>
      <c r="B1327" t="s">
        <v>67</v>
      </c>
      <c r="C1327" t="s">
        <v>53</v>
      </c>
      <c r="D1327" t="s">
        <v>64</v>
      </c>
      <c r="E1327">
        <v>20</v>
      </c>
      <c r="F1327" t="s">
        <v>116</v>
      </c>
      <c r="G1327" t="s">
        <v>96</v>
      </c>
      <c r="H1327" s="321">
        <v>349525971</v>
      </c>
      <c r="I1327" t="str">
        <f>Table3[[#This Row],[Company ]]&amp;Table3[[#This Row],[Product]]</f>
        <v>Danish CrownCattle</v>
      </c>
      <c r="J1327" t="str">
        <f>INDEX('Company+Product scope'!D:D,MATCH(Table3[[#This Row],[Company+Product key]],'Company+Product scope'!C:C,0))</f>
        <v>Yes</v>
      </c>
    </row>
    <row r="1328" spans="1:10">
      <c r="A1328" t="s">
        <v>51</v>
      </c>
      <c r="B1328" t="s">
        <v>68</v>
      </c>
      <c r="C1328" t="s">
        <v>53</v>
      </c>
      <c r="D1328" t="s">
        <v>58</v>
      </c>
      <c r="E1328">
        <v>20</v>
      </c>
      <c r="F1328" t="s">
        <v>116</v>
      </c>
      <c r="G1328" t="s">
        <v>96</v>
      </c>
      <c r="H1328" s="321">
        <v>231229375</v>
      </c>
      <c r="I1328" t="str">
        <f>Table3[[#This Row],[Company ]]&amp;Table3[[#This Row],[Product]]</f>
        <v>Teys Cattle</v>
      </c>
      <c r="J1328" t="str">
        <f>INDEX('Company+Product scope'!D:D,MATCH(Table3[[#This Row],[Company+Product key]],'Company+Product scope'!C:C,0))</f>
        <v>Yes</v>
      </c>
    </row>
    <row r="1329" spans="1:10">
      <c r="A1329" t="s">
        <v>51</v>
      </c>
      <c r="B1329" t="s">
        <v>69</v>
      </c>
      <c r="C1329" t="s">
        <v>53</v>
      </c>
      <c r="D1329" t="s">
        <v>64</v>
      </c>
      <c r="E1329">
        <v>20</v>
      </c>
      <c r="F1329" t="s">
        <v>116</v>
      </c>
      <c r="G1329" t="s">
        <v>96</v>
      </c>
      <c r="H1329" s="321">
        <v>174671246.40000001</v>
      </c>
      <c r="I1329" t="str">
        <f>Table3[[#This Row],[Company ]]&amp;Table3[[#This Row],[Product]]</f>
        <v>WestfleischCattle</v>
      </c>
      <c r="J1329" t="str">
        <f>INDEX('Company+Product scope'!D:D,MATCH(Table3[[#This Row],[Company+Product key]],'Company+Product scope'!C:C,0))</f>
        <v>Yes</v>
      </c>
    </row>
    <row r="1330" spans="1:10">
      <c r="A1330" t="s">
        <v>51</v>
      </c>
      <c r="B1330" t="s">
        <v>70</v>
      </c>
      <c r="C1330" t="s">
        <v>53</v>
      </c>
      <c r="D1330" t="s">
        <v>64</v>
      </c>
      <c r="E1330">
        <v>20</v>
      </c>
      <c r="F1330" t="s">
        <v>116</v>
      </c>
      <c r="G1330" t="s">
        <v>96</v>
      </c>
      <c r="H1330" s="321">
        <v>166965162</v>
      </c>
      <c r="I1330" t="str">
        <f>Table3[[#This Row],[Company ]]&amp;Table3[[#This Row],[Product]]</f>
        <v>Tönnies GroupCattle</v>
      </c>
      <c r="J1330" t="str">
        <f>INDEX('Company+Product scope'!D:D,MATCH(Table3[[#This Row],[Company+Product key]],'Company+Product scope'!C:C,0))</f>
        <v>Yes</v>
      </c>
    </row>
    <row r="1331" spans="1:10">
      <c r="A1331" t="s">
        <v>51</v>
      </c>
      <c r="B1331" t="s">
        <v>52</v>
      </c>
      <c r="C1331" t="s">
        <v>71</v>
      </c>
      <c r="D1331" t="s">
        <v>57</v>
      </c>
      <c r="E1331">
        <v>20</v>
      </c>
      <c r="F1331" t="s">
        <v>116</v>
      </c>
      <c r="G1331" t="s">
        <v>96</v>
      </c>
      <c r="H1331" s="321">
        <v>2159999257.8993235</v>
      </c>
      <c r="I1331" t="str">
        <f>Table3[[#This Row],[Company ]]&amp;Table3[[#This Row],[Product]]</f>
        <v>JBSChicken</v>
      </c>
      <c r="J1331" t="str">
        <f>INDEX('Company+Product scope'!D:D,MATCH(Table3[[#This Row],[Company+Product key]],'Company+Product scope'!C:C,0))</f>
        <v>Yes</v>
      </c>
    </row>
    <row r="1332" spans="1:10">
      <c r="A1332" t="s">
        <v>51</v>
      </c>
      <c r="B1332" t="s">
        <v>52</v>
      </c>
      <c r="C1332" t="s">
        <v>71</v>
      </c>
      <c r="D1332" t="s">
        <v>54</v>
      </c>
      <c r="E1332">
        <v>20</v>
      </c>
      <c r="F1332" t="s">
        <v>116</v>
      </c>
      <c r="G1332" t="s">
        <v>96</v>
      </c>
      <c r="H1332" s="321">
        <v>1995315502.7520003</v>
      </c>
      <c r="I1332" t="str">
        <f>Table3[[#This Row],[Company ]]&amp;Table3[[#This Row],[Product]]</f>
        <v>JBSChicken</v>
      </c>
      <c r="J1332" t="str">
        <f>INDEX('Company+Product scope'!D:D,MATCH(Table3[[#This Row],[Company+Product key]],'Company+Product scope'!C:C,0))</f>
        <v>Yes</v>
      </c>
    </row>
    <row r="1333" spans="1:10">
      <c r="A1333" t="s">
        <v>51</v>
      </c>
      <c r="B1333" t="s">
        <v>52</v>
      </c>
      <c r="C1333" t="s">
        <v>71</v>
      </c>
      <c r="D1333" t="s">
        <v>64</v>
      </c>
      <c r="E1333">
        <v>20</v>
      </c>
      <c r="F1333" t="s">
        <v>116</v>
      </c>
      <c r="G1333" t="s">
        <v>96</v>
      </c>
      <c r="H1333" s="321">
        <v>406267623.14363086</v>
      </c>
      <c r="I1333" t="str">
        <f>Table3[[#This Row],[Company ]]&amp;Table3[[#This Row],[Product]]</f>
        <v>JBSChicken</v>
      </c>
      <c r="J1333" t="str">
        <f>INDEX('Company+Product scope'!D:D,MATCH(Table3[[#This Row],[Company+Product key]],'Company+Product scope'!C:C,0))</f>
        <v>Yes</v>
      </c>
    </row>
    <row r="1334" spans="1:10">
      <c r="A1334" t="s">
        <v>51</v>
      </c>
      <c r="B1334" t="s">
        <v>61</v>
      </c>
      <c r="C1334" t="s">
        <v>71</v>
      </c>
      <c r="D1334" t="s">
        <v>57</v>
      </c>
      <c r="E1334">
        <v>20</v>
      </c>
      <c r="F1334" t="s">
        <v>116</v>
      </c>
      <c r="G1334" t="s">
        <v>96</v>
      </c>
      <c r="H1334" s="321">
        <v>2077079900.7483871</v>
      </c>
      <c r="I1334" t="str">
        <f>Table3[[#This Row],[Company ]]&amp;Table3[[#This Row],[Product]]</f>
        <v>TysonChicken</v>
      </c>
      <c r="J1334" t="str">
        <f>INDEX('Company+Product scope'!D:D,MATCH(Table3[[#This Row],[Company+Product key]],'Company+Product scope'!C:C,0))</f>
        <v>Yes</v>
      </c>
    </row>
    <row r="1335" spans="1:10">
      <c r="A1335" t="s">
        <v>51</v>
      </c>
      <c r="B1335" t="s">
        <v>61</v>
      </c>
      <c r="C1335" t="s">
        <v>71</v>
      </c>
      <c r="D1335" t="s">
        <v>72</v>
      </c>
      <c r="E1335">
        <v>20</v>
      </c>
      <c r="F1335" t="s">
        <v>116</v>
      </c>
      <c r="G1335" t="s">
        <v>96</v>
      </c>
      <c r="H1335" s="321">
        <v>159145121.03225806</v>
      </c>
      <c r="I1335" t="str">
        <f>Table3[[#This Row],[Company ]]&amp;Table3[[#This Row],[Product]]</f>
        <v>TysonChicken</v>
      </c>
      <c r="J1335" t="str">
        <f>INDEX('Company+Product scope'!D:D,MATCH(Table3[[#This Row],[Company+Product key]],'Company+Product scope'!C:C,0))</f>
        <v>Yes</v>
      </c>
    </row>
    <row r="1336" spans="1:10">
      <c r="A1336" t="s">
        <v>51</v>
      </c>
      <c r="B1336" t="s">
        <v>73</v>
      </c>
      <c r="C1336" t="s">
        <v>71</v>
      </c>
      <c r="D1336" t="s">
        <v>54</v>
      </c>
      <c r="E1336">
        <v>20</v>
      </c>
      <c r="F1336" t="s">
        <v>116</v>
      </c>
      <c r="G1336" t="s">
        <v>96</v>
      </c>
      <c r="H1336" s="321">
        <v>2277703789.5040007</v>
      </c>
      <c r="I1336" t="str">
        <f>Table3[[#This Row],[Company ]]&amp;Table3[[#This Row],[Product]]</f>
        <v>BRFChicken</v>
      </c>
      <c r="J1336" t="str">
        <f>INDEX('Company+Product scope'!D:D,MATCH(Table3[[#This Row],[Company+Product key]],'Company+Product scope'!C:C,0))</f>
        <v>Yes</v>
      </c>
    </row>
    <row r="1337" spans="1:10">
      <c r="A1337" t="s">
        <v>51</v>
      </c>
      <c r="B1337" t="s">
        <v>74</v>
      </c>
      <c r="C1337" t="s">
        <v>71</v>
      </c>
      <c r="D1337" t="s">
        <v>72</v>
      </c>
      <c r="E1337">
        <v>20</v>
      </c>
      <c r="F1337" t="s">
        <v>116</v>
      </c>
      <c r="G1337" t="s">
        <v>96</v>
      </c>
      <c r="H1337" s="321">
        <v>901502784</v>
      </c>
      <c r="I1337" t="str">
        <f>Table3[[#This Row],[Company ]]&amp;Table3[[#This Row],[Product]]</f>
        <v>Wen's Food GroupChicken</v>
      </c>
      <c r="J1337" t="str">
        <f>INDEX('Company+Product scope'!D:D,MATCH(Table3[[#This Row],[Company+Product key]],'Company+Product scope'!C:C,0))</f>
        <v>Yes</v>
      </c>
    </row>
    <row r="1338" spans="1:10">
      <c r="A1338" t="s">
        <v>51</v>
      </c>
      <c r="B1338" t="s">
        <v>60</v>
      </c>
      <c r="C1338" t="s">
        <v>71</v>
      </c>
      <c r="D1338" t="s">
        <v>57</v>
      </c>
      <c r="E1338">
        <v>20</v>
      </c>
      <c r="F1338" t="s">
        <v>116</v>
      </c>
      <c r="G1338" t="s">
        <v>96</v>
      </c>
      <c r="H1338" s="321">
        <v>641807337.60000002</v>
      </c>
      <c r="I1338" t="str">
        <f>Table3[[#This Row],[Company ]]&amp;Table3[[#This Row],[Product]]</f>
        <v>CargillChicken</v>
      </c>
      <c r="J1338" t="str">
        <f>INDEX('Company+Product scope'!D:D,MATCH(Table3[[#This Row],[Company+Product key]],'Company+Product scope'!C:C,0))</f>
        <v>Yes</v>
      </c>
    </row>
    <row r="1339" spans="1:10">
      <c r="A1339" t="s">
        <v>51</v>
      </c>
      <c r="B1339" t="s">
        <v>60</v>
      </c>
      <c r="C1339" t="s">
        <v>71</v>
      </c>
      <c r="D1339" t="s">
        <v>54</v>
      </c>
      <c r="E1339">
        <v>20</v>
      </c>
      <c r="F1339" t="s">
        <v>116</v>
      </c>
      <c r="G1339" t="s">
        <v>96</v>
      </c>
      <c r="H1339" s="321">
        <v>380053960</v>
      </c>
      <c r="I1339" t="str">
        <f>Table3[[#This Row],[Company ]]&amp;Table3[[#This Row],[Product]]</f>
        <v>CargillChicken</v>
      </c>
      <c r="J1339" t="str">
        <f>INDEX('Company+Product scope'!D:D,MATCH(Table3[[#This Row],[Company+Product key]],'Company+Product scope'!C:C,0))</f>
        <v>Yes</v>
      </c>
    </row>
    <row r="1340" spans="1:10">
      <c r="A1340" t="s">
        <v>51</v>
      </c>
      <c r="B1340" t="s">
        <v>60</v>
      </c>
      <c r="C1340" t="s">
        <v>71</v>
      </c>
      <c r="D1340" t="s">
        <v>72</v>
      </c>
      <c r="E1340">
        <v>20</v>
      </c>
      <c r="F1340" t="s">
        <v>116</v>
      </c>
      <c r="G1340" t="s">
        <v>96</v>
      </c>
      <c r="H1340" s="321">
        <v>137168640</v>
      </c>
      <c r="I1340" t="str">
        <f>Table3[[#This Row],[Company ]]&amp;Table3[[#This Row],[Product]]</f>
        <v>CargillChicken</v>
      </c>
      <c r="J1340" t="str">
        <f>INDEX('Company+Product scope'!D:D,MATCH(Table3[[#This Row],[Company+Product key]],'Company+Product scope'!C:C,0))</f>
        <v>Yes</v>
      </c>
    </row>
    <row r="1341" spans="1:10">
      <c r="A1341" t="s">
        <v>51</v>
      </c>
      <c r="B1341" t="s">
        <v>60</v>
      </c>
      <c r="C1341" t="s">
        <v>71</v>
      </c>
      <c r="D1341" t="s">
        <v>64</v>
      </c>
      <c r="E1341">
        <v>20</v>
      </c>
      <c r="F1341" t="s">
        <v>116</v>
      </c>
      <c r="G1341" t="s">
        <v>96</v>
      </c>
      <c r="H1341" s="321">
        <v>148366944</v>
      </c>
      <c r="I1341" t="str">
        <f>Table3[[#This Row],[Company ]]&amp;Table3[[#This Row],[Product]]</f>
        <v>CargillChicken</v>
      </c>
      <c r="J1341" t="str">
        <f>INDEX('Company+Product scope'!D:D,MATCH(Table3[[#This Row],[Company+Product key]],'Company+Product scope'!C:C,0))</f>
        <v>Yes</v>
      </c>
    </row>
    <row r="1342" spans="1:10">
      <c r="A1342" t="s">
        <v>51</v>
      </c>
      <c r="B1342" t="s">
        <v>75</v>
      </c>
      <c r="C1342" t="s">
        <v>71</v>
      </c>
      <c r="D1342" t="s">
        <v>72</v>
      </c>
      <c r="E1342">
        <v>20</v>
      </c>
      <c r="F1342" t="s">
        <v>116</v>
      </c>
      <c r="G1342" t="s">
        <v>96</v>
      </c>
      <c r="H1342" s="321">
        <v>747569088</v>
      </c>
      <c r="I1342" t="str">
        <f>Table3[[#This Row],[Company ]]&amp;Table3[[#This Row],[Product]]</f>
        <v>JapfaChicken</v>
      </c>
      <c r="J1342" t="str">
        <f>INDEX('Company+Product scope'!D:D,MATCH(Table3[[#This Row],[Company+Product key]],'Company+Product scope'!C:C,0))</f>
        <v>Yes</v>
      </c>
    </row>
    <row r="1343" spans="1:10">
      <c r="A1343" t="s">
        <v>51</v>
      </c>
      <c r="B1343" t="s">
        <v>76</v>
      </c>
      <c r="C1343" t="s">
        <v>71</v>
      </c>
      <c r="D1343" t="s">
        <v>72</v>
      </c>
      <c r="E1343">
        <v>20</v>
      </c>
      <c r="F1343" t="s">
        <v>116</v>
      </c>
      <c r="G1343" t="s">
        <v>96</v>
      </c>
      <c r="H1343" s="321">
        <v>617258880</v>
      </c>
      <c r="I1343" t="str">
        <f>Table3[[#This Row],[Company ]]&amp;Table3[[#This Row],[Product]]</f>
        <v>Wellhope AgritechChicken</v>
      </c>
      <c r="J1343" t="str">
        <f>INDEX('Company+Product scope'!D:D,MATCH(Table3[[#This Row],[Company+Product key]],'Company+Product scope'!C:C,0))</f>
        <v>Yes</v>
      </c>
    </row>
    <row r="1344" spans="1:10">
      <c r="A1344" t="s">
        <v>51</v>
      </c>
      <c r="B1344" t="s">
        <v>77</v>
      </c>
      <c r="C1344" t="s">
        <v>71</v>
      </c>
      <c r="D1344" t="s">
        <v>72</v>
      </c>
      <c r="E1344">
        <v>20</v>
      </c>
      <c r="F1344" t="s">
        <v>116</v>
      </c>
      <c r="G1344" t="s">
        <v>96</v>
      </c>
      <c r="H1344" s="321">
        <v>522002880</v>
      </c>
      <c r="I1344" t="str">
        <f>Table3[[#This Row],[Company ]]&amp;Table3[[#This Row],[Product]]</f>
        <v>Charoen PokphandChicken</v>
      </c>
      <c r="J1344" t="str">
        <f>INDEX('Company+Product scope'!D:D,MATCH(Table3[[#This Row],[Company+Product key]],'Company+Product scope'!C:C,0))</f>
        <v>Yes</v>
      </c>
    </row>
    <row r="1345" spans="1:10">
      <c r="A1345" t="s">
        <v>51</v>
      </c>
      <c r="B1345" t="s">
        <v>77</v>
      </c>
      <c r="C1345" t="s">
        <v>71</v>
      </c>
      <c r="D1345" t="s">
        <v>78</v>
      </c>
      <c r="E1345">
        <v>20</v>
      </c>
      <c r="F1345" t="s">
        <v>116</v>
      </c>
      <c r="G1345" t="s">
        <v>96</v>
      </c>
      <c r="H1345" s="321">
        <v>67128600</v>
      </c>
      <c r="I1345" t="str">
        <f>Table3[[#This Row],[Company ]]&amp;Table3[[#This Row],[Product]]</f>
        <v>Charoen PokphandChicken</v>
      </c>
      <c r="J1345" t="str">
        <f>INDEX('Company+Product scope'!D:D,MATCH(Table3[[#This Row],[Company+Product key]],'Company+Product scope'!C:C,0))</f>
        <v>Yes</v>
      </c>
    </row>
    <row r="1346" spans="1:10">
      <c r="A1346" t="s">
        <v>51</v>
      </c>
      <c r="B1346" t="s">
        <v>79</v>
      </c>
      <c r="C1346" t="s">
        <v>71</v>
      </c>
      <c r="D1346" t="s">
        <v>72</v>
      </c>
      <c r="E1346">
        <v>20</v>
      </c>
      <c r="F1346" t="s">
        <v>116</v>
      </c>
      <c r="G1346" t="s">
        <v>96</v>
      </c>
      <c r="H1346" s="321">
        <v>518192640</v>
      </c>
      <c r="I1346" t="str">
        <f>Table3[[#This Row],[Company ]]&amp;Table3[[#This Row],[Product]]</f>
        <v>Fuijan Sunner DevelopmentChicken</v>
      </c>
      <c r="J1346" t="str">
        <f>INDEX('Company+Product scope'!D:D,MATCH(Table3[[#This Row],[Company+Product key]],'Company+Product scope'!C:C,0))</f>
        <v>Yes</v>
      </c>
    </row>
    <row r="1347" spans="1:10">
      <c r="A1347" t="s">
        <v>51</v>
      </c>
      <c r="B1347" t="s">
        <v>80</v>
      </c>
      <c r="C1347" t="s">
        <v>71</v>
      </c>
      <c r="D1347" t="s">
        <v>57</v>
      </c>
      <c r="E1347">
        <v>20</v>
      </c>
      <c r="F1347" t="s">
        <v>116</v>
      </c>
      <c r="G1347" t="s">
        <v>96</v>
      </c>
      <c r="H1347" s="321">
        <v>802858320</v>
      </c>
      <c r="I1347" t="str">
        <f>Table3[[#This Row],[Company ]]&amp;Table3[[#This Row],[Product]]</f>
        <v>Koch FoodsChicken</v>
      </c>
      <c r="J1347" t="str">
        <f>INDEX('Company+Product scope'!D:D,MATCH(Table3[[#This Row],[Company+Product key]],'Company+Product scope'!C:C,0))</f>
        <v>Yes</v>
      </c>
    </row>
    <row r="1348" spans="1:10">
      <c r="A1348" t="s">
        <v>51</v>
      </c>
      <c r="B1348" t="s">
        <v>81</v>
      </c>
      <c r="C1348" t="s">
        <v>71</v>
      </c>
      <c r="D1348" t="s">
        <v>82</v>
      </c>
      <c r="E1348">
        <v>20</v>
      </c>
      <c r="F1348" t="s">
        <v>116</v>
      </c>
      <c r="G1348" t="s">
        <v>96</v>
      </c>
      <c r="H1348" s="321">
        <v>539285747</v>
      </c>
      <c r="I1348" t="str">
        <f>Table3[[#This Row],[Company ]]&amp;Table3[[#This Row],[Product]]</f>
        <v>Arab Company for Livestock Development (ACOLID)Chicken</v>
      </c>
      <c r="J1348" t="str">
        <f>INDEX('Company+Product scope'!D:D,MATCH(Table3[[#This Row],[Company+Product key]],'Company+Product scope'!C:C,0))</f>
        <v>Yes</v>
      </c>
    </row>
    <row r="1349" spans="1:10">
      <c r="A1349" t="s">
        <v>51</v>
      </c>
      <c r="B1349" t="s">
        <v>83</v>
      </c>
      <c r="C1349" t="s">
        <v>71</v>
      </c>
      <c r="D1349" t="s">
        <v>72</v>
      </c>
      <c r="E1349">
        <v>20</v>
      </c>
      <c r="F1349" t="s">
        <v>116</v>
      </c>
      <c r="G1349" t="s">
        <v>96</v>
      </c>
      <c r="H1349" s="321">
        <v>501259933.44</v>
      </c>
      <c r="I1349" t="str">
        <f>Table3[[#This Row],[Company ]]&amp;Table3[[#This Row],[Product]]</f>
        <v>New Hope GroupChicken</v>
      </c>
      <c r="J1349" t="str">
        <f>INDEX('Company+Product scope'!D:D,MATCH(Table3[[#This Row],[Company+Product key]],'Company+Product scope'!C:C,0))</f>
        <v>Yes</v>
      </c>
    </row>
    <row r="1350" spans="1:10">
      <c r="A1350" t="s">
        <v>51</v>
      </c>
      <c r="B1350" t="s">
        <v>84</v>
      </c>
      <c r="C1350" t="s">
        <v>71</v>
      </c>
      <c r="D1350" t="s">
        <v>54</v>
      </c>
      <c r="E1350">
        <v>20</v>
      </c>
      <c r="F1350" t="s">
        <v>116</v>
      </c>
      <c r="G1350" t="s">
        <v>96</v>
      </c>
      <c r="H1350" s="321">
        <v>713484200</v>
      </c>
      <c r="I1350" t="str">
        <f>Table3[[#This Row],[Company ]]&amp;Table3[[#This Row],[Product]]</f>
        <v>Industrias BachocoChicken</v>
      </c>
      <c r="J1350" t="str">
        <f>INDEX('Company+Product scope'!D:D,MATCH(Table3[[#This Row],[Company+Product key]],'Company+Product scope'!C:C,0))</f>
        <v>Yes</v>
      </c>
    </row>
    <row r="1351" spans="1:10">
      <c r="A1351" t="s">
        <v>51</v>
      </c>
      <c r="B1351" t="s">
        <v>84</v>
      </c>
      <c r="C1351" t="s">
        <v>71</v>
      </c>
      <c r="D1351" t="s">
        <v>57</v>
      </c>
      <c r="E1351">
        <v>20</v>
      </c>
      <c r="F1351" t="s">
        <v>116</v>
      </c>
      <c r="G1351" t="s">
        <v>96</v>
      </c>
      <c r="H1351" s="321">
        <v>161769960</v>
      </c>
      <c r="I1351" t="str">
        <f>Table3[[#This Row],[Company ]]&amp;Table3[[#This Row],[Product]]</f>
        <v>Industrias BachocoChicken</v>
      </c>
      <c r="J1351" t="str">
        <f>INDEX('Company+Product scope'!D:D,MATCH(Table3[[#This Row],[Company+Product key]],'Company+Product scope'!C:C,0))</f>
        <v>Yes</v>
      </c>
    </row>
    <row r="1352" spans="1:10">
      <c r="A1352" t="s">
        <v>51</v>
      </c>
      <c r="B1352" t="s">
        <v>85</v>
      </c>
      <c r="C1352" t="s">
        <v>71</v>
      </c>
      <c r="D1352" t="s">
        <v>57</v>
      </c>
      <c r="E1352">
        <v>20</v>
      </c>
      <c r="F1352" t="s">
        <v>116</v>
      </c>
      <c r="G1352" t="s">
        <v>96</v>
      </c>
      <c r="H1352" s="321">
        <v>736952040</v>
      </c>
      <c r="I1352" t="str">
        <f>Table3[[#This Row],[Company ]]&amp;Table3[[#This Row],[Product]]</f>
        <v>Perdue FarmsChicken</v>
      </c>
      <c r="J1352" t="str">
        <f>INDEX('Company+Product scope'!D:D,MATCH(Table3[[#This Row],[Company+Product key]],'Company+Product scope'!C:C,0))</f>
        <v>Yes</v>
      </c>
    </row>
    <row r="1353" spans="1:10">
      <c r="A1353" t="s">
        <v>51</v>
      </c>
      <c r="B1353" t="s">
        <v>86</v>
      </c>
      <c r="C1353" t="s">
        <v>71</v>
      </c>
      <c r="D1353" t="s">
        <v>57</v>
      </c>
      <c r="E1353">
        <v>20</v>
      </c>
      <c r="F1353" t="s">
        <v>116</v>
      </c>
      <c r="G1353" t="s">
        <v>96</v>
      </c>
      <c r="H1353" s="321">
        <v>641807337.60000002</v>
      </c>
      <c r="I1353" t="str">
        <f>Table3[[#This Row],[Company ]]&amp;Table3[[#This Row],[Product]]</f>
        <v>Continental Grain CompanyChicken</v>
      </c>
      <c r="J1353" t="str">
        <f>INDEX('Company+Product scope'!D:D,MATCH(Table3[[#This Row],[Company+Product key]],'Company+Product scope'!C:C,0))</f>
        <v>Yes</v>
      </c>
    </row>
    <row r="1354" spans="1:10">
      <c r="A1354" t="s">
        <v>51</v>
      </c>
      <c r="B1354" t="s">
        <v>87</v>
      </c>
      <c r="C1354" t="s">
        <v>71</v>
      </c>
      <c r="D1354" t="s">
        <v>72</v>
      </c>
      <c r="E1354">
        <v>20</v>
      </c>
      <c r="F1354" t="s">
        <v>116</v>
      </c>
      <c r="G1354" t="s">
        <v>96</v>
      </c>
      <c r="H1354" s="321">
        <v>159522048</v>
      </c>
      <c r="I1354" t="str">
        <f>Table3[[#This Row],[Company ]]&amp;Table3[[#This Row],[Product]]</f>
        <v>WH GroupChicken</v>
      </c>
      <c r="J1354" t="str">
        <f>INDEX('Company+Product scope'!D:D,MATCH(Table3[[#This Row],[Company+Product key]],'Company+Product scope'!C:C,0))</f>
        <v>Yes</v>
      </c>
    </row>
    <row r="1355" spans="1:10">
      <c r="A1355" t="s">
        <v>51</v>
      </c>
      <c r="B1355" t="s">
        <v>87</v>
      </c>
      <c r="C1355" t="s">
        <v>71</v>
      </c>
      <c r="D1355" t="s">
        <v>88</v>
      </c>
      <c r="E1355">
        <v>20</v>
      </c>
      <c r="F1355" t="s">
        <v>116</v>
      </c>
      <c r="G1355" t="s">
        <v>96</v>
      </c>
      <c r="H1355" s="321">
        <v>102690560</v>
      </c>
      <c r="I1355" t="str">
        <f>Table3[[#This Row],[Company ]]&amp;Table3[[#This Row],[Product]]</f>
        <v>WH GroupChicken</v>
      </c>
      <c r="J1355" t="str">
        <f>INDEX('Company+Product scope'!D:D,MATCH(Table3[[#This Row],[Company+Product key]],'Company+Product scope'!C:C,0))</f>
        <v>Yes</v>
      </c>
    </row>
    <row r="1356" spans="1:10">
      <c r="A1356" t="s">
        <v>51</v>
      </c>
      <c r="B1356" t="s">
        <v>89</v>
      </c>
      <c r="C1356" t="s">
        <v>71</v>
      </c>
      <c r="D1356" t="s">
        <v>54</v>
      </c>
      <c r="E1356">
        <v>20</v>
      </c>
      <c r="F1356" t="s">
        <v>116</v>
      </c>
      <c r="G1356" t="s">
        <v>96</v>
      </c>
      <c r="H1356" s="321">
        <v>453239072.00000012</v>
      </c>
      <c r="I1356" t="str">
        <f>Table3[[#This Row],[Company ]]&amp;Table3[[#This Row],[Product]]</f>
        <v>Aurora AlimentosChicken</v>
      </c>
      <c r="J1356" t="str">
        <f>INDEX('Company+Product scope'!D:D,MATCH(Table3[[#This Row],[Company+Product key]],'Company+Product scope'!C:C,0))</f>
        <v>Yes</v>
      </c>
    </row>
    <row r="1357" spans="1:10">
      <c r="A1357" t="s">
        <v>51</v>
      </c>
      <c r="B1357" t="s">
        <v>87</v>
      </c>
      <c r="C1357" t="s">
        <v>90</v>
      </c>
      <c r="D1357" t="s">
        <v>57</v>
      </c>
      <c r="E1357">
        <v>20</v>
      </c>
      <c r="F1357" t="s">
        <v>116</v>
      </c>
      <c r="G1357" t="s">
        <v>96</v>
      </c>
      <c r="H1357" s="321">
        <v>1487267742.7071776</v>
      </c>
      <c r="I1357" t="str">
        <f>Table3[[#This Row],[Company ]]&amp;Table3[[#This Row],[Product]]</f>
        <v>WH GroupPigs</v>
      </c>
      <c r="J1357" t="str">
        <f>INDEX('Company+Product scope'!D:D,MATCH(Table3[[#This Row],[Company+Product key]],'Company+Product scope'!C:C,0))</f>
        <v>Yes</v>
      </c>
    </row>
    <row r="1358" spans="1:10">
      <c r="A1358" t="s">
        <v>51</v>
      </c>
      <c r="B1358" t="s">
        <v>87</v>
      </c>
      <c r="C1358" t="s">
        <v>90</v>
      </c>
      <c r="D1358" t="s">
        <v>72</v>
      </c>
      <c r="E1358">
        <v>20</v>
      </c>
      <c r="F1358" t="s">
        <v>116</v>
      </c>
      <c r="G1358" t="s">
        <v>96</v>
      </c>
      <c r="H1358" s="321">
        <v>502573649.73654449</v>
      </c>
      <c r="I1358" t="str">
        <f>Table3[[#This Row],[Company ]]&amp;Table3[[#This Row],[Product]]</f>
        <v>WH GroupPigs</v>
      </c>
      <c r="J1358" t="str">
        <f>INDEX('Company+Product scope'!D:D,MATCH(Table3[[#This Row],[Company+Product key]],'Company+Product scope'!C:C,0))</f>
        <v>Yes</v>
      </c>
    </row>
    <row r="1359" spans="1:10">
      <c r="A1359" t="s">
        <v>51</v>
      </c>
      <c r="B1359" t="s">
        <v>87</v>
      </c>
      <c r="C1359" t="s">
        <v>90</v>
      </c>
      <c r="D1359" t="s">
        <v>88</v>
      </c>
      <c r="E1359">
        <v>20</v>
      </c>
      <c r="F1359" t="s">
        <v>116</v>
      </c>
      <c r="G1359" t="s">
        <v>96</v>
      </c>
      <c r="H1359" s="321">
        <v>288674945.46436208</v>
      </c>
      <c r="I1359" t="str">
        <f>Table3[[#This Row],[Company ]]&amp;Table3[[#This Row],[Product]]</f>
        <v>WH GroupPigs</v>
      </c>
      <c r="J1359" t="str">
        <f>INDEX('Company+Product scope'!D:D,MATCH(Table3[[#This Row],[Company+Product key]],'Company+Product scope'!C:C,0))</f>
        <v>Yes</v>
      </c>
    </row>
    <row r="1360" spans="1:10">
      <c r="A1360" t="s">
        <v>51</v>
      </c>
      <c r="B1360" t="s">
        <v>52</v>
      </c>
      <c r="C1360" t="s">
        <v>90</v>
      </c>
      <c r="D1360" t="s">
        <v>57</v>
      </c>
      <c r="E1360">
        <v>20</v>
      </c>
      <c r="F1360" t="s">
        <v>116</v>
      </c>
      <c r="G1360" t="s">
        <v>96</v>
      </c>
      <c r="H1360" s="321">
        <v>1343000764.8</v>
      </c>
      <c r="I1360" t="str">
        <f>Table3[[#This Row],[Company ]]&amp;Table3[[#This Row],[Product]]</f>
        <v>JBSPigs</v>
      </c>
      <c r="J1360" t="str">
        <f>INDEX('Company+Product scope'!D:D,MATCH(Table3[[#This Row],[Company+Product key]],'Company+Product scope'!C:C,0))</f>
        <v>Yes</v>
      </c>
    </row>
    <row r="1361" spans="1:10">
      <c r="A1361" t="s">
        <v>51</v>
      </c>
      <c r="B1361" t="s">
        <v>52</v>
      </c>
      <c r="C1361" t="s">
        <v>90</v>
      </c>
      <c r="D1361" t="s">
        <v>54</v>
      </c>
      <c r="E1361">
        <v>20</v>
      </c>
      <c r="F1361" t="s">
        <v>116</v>
      </c>
      <c r="G1361" t="s">
        <v>96</v>
      </c>
      <c r="H1361" s="321">
        <v>387686822.40000004</v>
      </c>
      <c r="I1361" t="str">
        <f>Table3[[#This Row],[Company ]]&amp;Table3[[#This Row],[Product]]</f>
        <v>JBSPigs</v>
      </c>
      <c r="J1361" t="str">
        <f>INDEX('Company+Product scope'!D:D,MATCH(Table3[[#This Row],[Company+Product key]],'Company+Product scope'!C:C,0))</f>
        <v>Yes</v>
      </c>
    </row>
    <row r="1362" spans="1:10">
      <c r="A1362" t="s">
        <v>51</v>
      </c>
      <c r="B1362" t="s">
        <v>52</v>
      </c>
      <c r="C1362" t="s">
        <v>90</v>
      </c>
      <c r="D1362" t="s">
        <v>58</v>
      </c>
      <c r="E1362">
        <v>20</v>
      </c>
      <c r="F1362" t="s">
        <v>116</v>
      </c>
      <c r="G1362" t="s">
        <v>96</v>
      </c>
      <c r="H1362" s="321">
        <v>72759207.456</v>
      </c>
      <c r="I1362" t="str">
        <f>Table3[[#This Row],[Company ]]&amp;Table3[[#This Row],[Product]]</f>
        <v>JBSPigs</v>
      </c>
      <c r="J1362" t="str">
        <f>INDEX('Company+Product scope'!D:D,MATCH(Table3[[#This Row],[Company+Product key]],'Company+Product scope'!C:C,0))</f>
        <v>Yes</v>
      </c>
    </row>
    <row r="1363" spans="1:10">
      <c r="A1363" t="s">
        <v>51</v>
      </c>
      <c r="B1363" t="s">
        <v>52</v>
      </c>
      <c r="C1363" t="s">
        <v>90</v>
      </c>
      <c r="D1363" t="s">
        <v>64</v>
      </c>
      <c r="E1363">
        <v>20</v>
      </c>
      <c r="F1363" t="s">
        <v>116</v>
      </c>
      <c r="G1363" t="s">
        <v>96</v>
      </c>
      <c r="H1363" s="321">
        <v>102739274.748</v>
      </c>
      <c r="I1363" t="str">
        <f>Table3[[#This Row],[Company ]]&amp;Table3[[#This Row],[Product]]</f>
        <v>JBSPigs</v>
      </c>
      <c r="J1363" t="str">
        <f>INDEX('Company+Product scope'!D:D,MATCH(Table3[[#This Row],[Company+Product key]],'Company+Product scope'!C:C,0))</f>
        <v>Yes</v>
      </c>
    </row>
    <row r="1364" spans="1:10">
      <c r="A1364" t="s">
        <v>51</v>
      </c>
      <c r="B1364" t="s">
        <v>61</v>
      </c>
      <c r="C1364" t="s">
        <v>90</v>
      </c>
      <c r="D1364" t="s">
        <v>57</v>
      </c>
      <c r="E1364">
        <v>20</v>
      </c>
      <c r="F1364" t="s">
        <v>116</v>
      </c>
      <c r="G1364" t="s">
        <v>96</v>
      </c>
      <c r="H1364" s="321">
        <v>1029178331.9999999</v>
      </c>
      <c r="I1364" t="str">
        <f>Table3[[#This Row],[Company ]]&amp;Table3[[#This Row],[Product]]</f>
        <v>TysonPigs</v>
      </c>
      <c r="J1364" t="str">
        <f>INDEX('Company+Product scope'!D:D,MATCH(Table3[[#This Row],[Company+Product key]],'Company+Product scope'!C:C,0))</f>
        <v>Yes</v>
      </c>
    </row>
    <row r="1365" spans="1:10">
      <c r="A1365" t="s">
        <v>51</v>
      </c>
      <c r="B1365" t="s">
        <v>70</v>
      </c>
      <c r="C1365" t="s">
        <v>90</v>
      </c>
      <c r="D1365" t="s">
        <v>64</v>
      </c>
      <c r="E1365">
        <v>20</v>
      </c>
      <c r="F1365" t="s">
        <v>116</v>
      </c>
      <c r="G1365" t="s">
        <v>96</v>
      </c>
      <c r="H1365" s="321">
        <v>897683399.99999988</v>
      </c>
      <c r="I1365" t="str">
        <f>Table3[[#This Row],[Company ]]&amp;Table3[[#This Row],[Product]]</f>
        <v>Tönnies GroupPigs</v>
      </c>
      <c r="J1365" t="str">
        <f>INDEX('Company+Product scope'!D:D,MATCH(Table3[[#This Row],[Company+Product key]],'Company+Product scope'!C:C,0))</f>
        <v>Yes</v>
      </c>
    </row>
    <row r="1366" spans="1:10">
      <c r="A1366" t="s">
        <v>51</v>
      </c>
      <c r="B1366" t="s">
        <v>67</v>
      </c>
      <c r="C1366" t="s">
        <v>90</v>
      </c>
      <c r="D1366" t="s">
        <v>64</v>
      </c>
      <c r="E1366">
        <v>20</v>
      </c>
      <c r="F1366" t="s">
        <v>116</v>
      </c>
      <c r="G1366" t="s">
        <v>96</v>
      </c>
      <c r="H1366" s="321">
        <v>737061146.39999998</v>
      </c>
      <c r="I1366" t="str">
        <f>Table3[[#This Row],[Company ]]&amp;Table3[[#This Row],[Product]]</f>
        <v>Danish CrownPigs</v>
      </c>
      <c r="J1366" t="str">
        <f>INDEX('Company+Product scope'!D:D,MATCH(Table3[[#This Row],[Company+Product key]],'Company+Product scope'!C:C,0))</f>
        <v>Yes</v>
      </c>
    </row>
    <row r="1367" spans="1:10">
      <c r="A1367" t="s">
        <v>51</v>
      </c>
      <c r="B1367" t="s">
        <v>67</v>
      </c>
      <c r="C1367" t="s">
        <v>90</v>
      </c>
      <c r="D1367" t="s">
        <v>88</v>
      </c>
      <c r="E1367">
        <v>20</v>
      </c>
      <c r="F1367" t="s">
        <v>116</v>
      </c>
      <c r="G1367" t="s">
        <v>96</v>
      </c>
      <c r="H1367" s="321">
        <v>58567077.600000001</v>
      </c>
      <c r="I1367" t="str">
        <f>Table3[[#This Row],[Company ]]&amp;Table3[[#This Row],[Product]]</f>
        <v>Danish CrownPigs</v>
      </c>
      <c r="J1367" t="str">
        <f>INDEX('Company+Product scope'!D:D,MATCH(Table3[[#This Row],[Company+Product key]],'Company+Product scope'!C:C,0))</f>
        <v>Yes</v>
      </c>
    </row>
    <row r="1368" spans="1:10">
      <c r="A1368" t="s">
        <v>51</v>
      </c>
      <c r="B1368" t="s">
        <v>66</v>
      </c>
      <c r="C1368" t="s">
        <v>90</v>
      </c>
      <c r="D1368" t="s">
        <v>64</v>
      </c>
      <c r="E1368">
        <v>20</v>
      </c>
      <c r="F1368" t="s">
        <v>116</v>
      </c>
      <c r="G1368" t="s">
        <v>96</v>
      </c>
      <c r="H1368" s="321">
        <v>607266471.05999994</v>
      </c>
      <c r="I1368" t="str">
        <f>Table3[[#This Row],[Company ]]&amp;Table3[[#This Row],[Product]]</f>
        <v>Vion Food GroupPigs</v>
      </c>
      <c r="J1368" t="str">
        <f>INDEX('Company+Product scope'!D:D,MATCH(Table3[[#This Row],[Company+Product key]],'Company+Product scope'!C:C,0))</f>
        <v>Yes</v>
      </c>
    </row>
    <row r="1369" spans="1:10">
      <c r="A1369" t="s">
        <v>51</v>
      </c>
      <c r="B1369" t="s">
        <v>91</v>
      </c>
      <c r="C1369" t="s">
        <v>90</v>
      </c>
      <c r="D1369" t="s">
        <v>72</v>
      </c>
      <c r="E1369">
        <v>20</v>
      </c>
      <c r="F1369" t="s">
        <v>116</v>
      </c>
      <c r="G1369" t="s">
        <v>96</v>
      </c>
      <c r="H1369" s="321">
        <v>505703250</v>
      </c>
      <c r="I1369" t="str">
        <f>Table3[[#This Row],[Company ]]&amp;Table3[[#This Row],[Product]]</f>
        <v>Muyuan FoodstuffPigs</v>
      </c>
      <c r="J1369" t="str">
        <f>INDEX('Company+Product scope'!D:D,MATCH(Table3[[#This Row],[Company+Product key]],'Company+Product scope'!C:C,0))</f>
        <v>Yes</v>
      </c>
    </row>
    <row r="1370" spans="1:10">
      <c r="A1370" t="s">
        <v>51</v>
      </c>
      <c r="B1370" t="s">
        <v>73</v>
      </c>
      <c r="C1370" t="s">
        <v>90</v>
      </c>
      <c r="D1370" t="s">
        <v>54</v>
      </c>
      <c r="E1370">
        <v>20</v>
      </c>
      <c r="F1370" t="s">
        <v>116</v>
      </c>
      <c r="G1370" t="s">
        <v>96</v>
      </c>
      <c r="H1370" s="321">
        <v>424019793.60000002</v>
      </c>
      <c r="I1370" t="str">
        <f>Table3[[#This Row],[Company ]]&amp;Table3[[#This Row],[Product]]</f>
        <v>BRFPigs</v>
      </c>
      <c r="J1370" t="str">
        <f>INDEX('Company+Product scope'!D:D,MATCH(Table3[[#This Row],[Company+Product key]],'Company+Product scope'!C:C,0))</f>
        <v>Yes</v>
      </c>
    </row>
    <row r="1371" spans="1:10">
      <c r="A1371" t="s">
        <v>51</v>
      </c>
      <c r="B1371" t="s">
        <v>92</v>
      </c>
      <c r="C1371" t="s">
        <v>90</v>
      </c>
      <c r="D1371" t="s">
        <v>64</v>
      </c>
      <c r="E1371">
        <v>20</v>
      </c>
      <c r="F1371" t="s">
        <v>116</v>
      </c>
      <c r="G1371" t="s">
        <v>96</v>
      </c>
      <c r="H1371" s="321">
        <v>429200000</v>
      </c>
      <c r="I1371" t="str">
        <f>Table3[[#This Row],[Company ]]&amp;Table3[[#This Row],[Product]]</f>
        <v>Grupo VallPigs</v>
      </c>
      <c r="J1371" t="str">
        <f>INDEX('Company+Product scope'!D:D,MATCH(Table3[[#This Row],[Company+Product key]],'Company+Product scope'!C:C,0))</f>
        <v>Yes</v>
      </c>
    </row>
    <row r="1372" spans="1:10">
      <c r="A1372" t="s">
        <v>51</v>
      </c>
      <c r="B1372" t="s">
        <v>93</v>
      </c>
      <c r="C1372" t="s">
        <v>90</v>
      </c>
      <c r="D1372" t="s">
        <v>72</v>
      </c>
      <c r="E1372">
        <v>20</v>
      </c>
      <c r="F1372" t="s">
        <v>116</v>
      </c>
      <c r="G1372" t="s">
        <v>96</v>
      </c>
      <c r="H1372" s="321">
        <v>322261875</v>
      </c>
      <c r="I1372" t="str">
        <f>Table3[[#This Row],[Company ]]&amp;Table3[[#This Row],[Product]]</f>
        <v>Zhengbang GroupPigs</v>
      </c>
      <c r="J1372" t="str">
        <f>INDEX('Company+Product scope'!D:D,MATCH(Table3[[#This Row],[Company+Product key]],'Company+Product scope'!C:C,0))</f>
        <v>Yes</v>
      </c>
    </row>
    <row r="1373" spans="1:10">
      <c r="A1373" t="s">
        <v>51</v>
      </c>
      <c r="B1373" t="s">
        <v>63</v>
      </c>
      <c r="C1373" t="s">
        <v>90</v>
      </c>
      <c r="D1373" t="s">
        <v>64</v>
      </c>
      <c r="E1373">
        <v>20</v>
      </c>
      <c r="F1373" t="s">
        <v>116</v>
      </c>
      <c r="G1373" t="s">
        <v>96</v>
      </c>
      <c r="H1373" s="321">
        <v>422953846.1538462</v>
      </c>
      <c r="I1373" t="str">
        <f>Table3[[#This Row],[Company ]]&amp;Table3[[#This Row],[Product]]</f>
        <v>BigardPigs</v>
      </c>
      <c r="J1373" t="str">
        <f>INDEX('Company+Product scope'!D:D,MATCH(Table3[[#This Row],[Company+Product key]],'Company+Product scope'!C:C,0))</f>
        <v>Yes</v>
      </c>
    </row>
    <row r="1374" spans="1:10">
      <c r="A1374" t="s">
        <v>51</v>
      </c>
      <c r="B1374" t="s">
        <v>89</v>
      </c>
      <c r="C1374" t="s">
        <v>90</v>
      </c>
      <c r="D1374" t="s">
        <v>54</v>
      </c>
      <c r="E1374">
        <v>20</v>
      </c>
      <c r="F1374" t="s">
        <v>116</v>
      </c>
      <c r="G1374" t="s">
        <v>96</v>
      </c>
      <c r="H1374" s="321">
        <v>321108750</v>
      </c>
      <c r="I1374" t="str">
        <f>Table3[[#This Row],[Company ]]&amp;Table3[[#This Row],[Product]]</f>
        <v>Aurora AlimentosPigs</v>
      </c>
      <c r="J1374" t="str">
        <f>INDEX('Company+Product scope'!D:D,MATCH(Table3[[#This Row],[Company+Product key]],'Company+Product scope'!C:C,0))</f>
        <v>Yes</v>
      </c>
    </row>
    <row r="1375" spans="1:10">
      <c r="A1375" t="s">
        <v>51</v>
      </c>
      <c r="B1375" t="s">
        <v>77</v>
      </c>
      <c r="C1375" t="s">
        <v>90</v>
      </c>
      <c r="D1375" t="s">
        <v>57</v>
      </c>
      <c r="E1375">
        <v>20</v>
      </c>
      <c r="F1375" t="s">
        <v>116</v>
      </c>
      <c r="G1375" t="s">
        <v>96</v>
      </c>
      <c r="H1375" s="321">
        <v>190095000</v>
      </c>
      <c r="I1375" t="str">
        <f>Table3[[#This Row],[Company ]]&amp;Table3[[#This Row],[Product]]</f>
        <v>Charoen PokphandPigs</v>
      </c>
      <c r="J1375" t="str">
        <f>INDEX('Company+Product scope'!D:D,MATCH(Table3[[#This Row],[Company+Product key]],'Company+Product scope'!C:C,0))</f>
        <v>Yes</v>
      </c>
    </row>
    <row r="1376" spans="1:10">
      <c r="A1376" t="s">
        <v>51</v>
      </c>
      <c r="B1376" t="s">
        <v>77</v>
      </c>
      <c r="C1376" t="s">
        <v>90</v>
      </c>
      <c r="D1376" t="s">
        <v>78</v>
      </c>
      <c r="E1376">
        <v>20</v>
      </c>
      <c r="F1376" t="s">
        <v>116</v>
      </c>
      <c r="G1376" t="s">
        <v>96</v>
      </c>
      <c r="H1376" s="321">
        <v>112603499.99999999</v>
      </c>
      <c r="I1376" t="str">
        <f>Table3[[#This Row],[Company ]]&amp;Table3[[#This Row],[Product]]</f>
        <v>Charoen PokphandPigs</v>
      </c>
      <c r="J1376" t="str">
        <f>INDEX('Company+Product scope'!D:D,MATCH(Table3[[#This Row],[Company+Product key]],'Company+Product scope'!C:C,0))</f>
        <v>Yes</v>
      </c>
    </row>
    <row r="1377" spans="1:10">
      <c r="A1377" t="s">
        <v>51</v>
      </c>
      <c r="B1377" t="s">
        <v>77</v>
      </c>
      <c r="C1377" t="s">
        <v>90</v>
      </c>
      <c r="D1377" t="s">
        <v>72</v>
      </c>
      <c r="E1377">
        <v>20</v>
      </c>
      <c r="F1377" t="s">
        <v>116</v>
      </c>
      <c r="G1377" t="s">
        <v>96</v>
      </c>
      <c r="H1377" s="321">
        <v>43095375</v>
      </c>
      <c r="I1377" t="str">
        <f>Table3[[#This Row],[Company ]]&amp;Table3[[#This Row],[Product]]</f>
        <v>Charoen PokphandPigs</v>
      </c>
      <c r="J1377" t="str">
        <f>INDEX('Company+Product scope'!D:D,MATCH(Table3[[#This Row],[Company+Product key]],'Company+Product scope'!C:C,0))</f>
        <v>Yes</v>
      </c>
    </row>
    <row r="1378" spans="1:10">
      <c r="A1378" t="s">
        <v>51</v>
      </c>
      <c r="B1378" t="s">
        <v>69</v>
      </c>
      <c r="C1378" t="s">
        <v>90</v>
      </c>
      <c r="D1378" t="s">
        <v>64</v>
      </c>
      <c r="E1378">
        <v>20</v>
      </c>
      <c r="F1378" t="s">
        <v>116</v>
      </c>
      <c r="G1378" t="s">
        <v>96</v>
      </c>
      <c r="H1378" s="321">
        <v>333036000</v>
      </c>
      <c r="I1378" t="str">
        <f>Table3[[#This Row],[Company ]]&amp;Table3[[#This Row],[Product]]</f>
        <v>WestfleischPigs</v>
      </c>
      <c r="J1378" t="str">
        <f>INDEX('Company+Product scope'!D:D,MATCH(Table3[[#This Row],[Company+Product key]],'Company+Product scope'!C:C,0))</f>
        <v>Yes</v>
      </c>
    </row>
    <row r="1379" spans="1:10">
      <c r="A1379" t="s">
        <v>51</v>
      </c>
      <c r="B1379" t="s">
        <v>94</v>
      </c>
      <c r="C1379" t="s">
        <v>90</v>
      </c>
      <c r="D1379" t="s">
        <v>64</v>
      </c>
      <c r="E1379">
        <v>20</v>
      </c>
      <c r="F1379" t="s">
        <v>116</v>
      </c>
      <c r="G1379" t="s">
        <v>96</v>
      </c>
      <c r="H1379" s="321">
        <v>322944000</v>
      </c>
      <c r="I1379" t="str">
        <f>Table3[[#This Row],[Company ]]&amp;Table3[[#This Row],[Product]]</f>
        <v>Grupo JorgePigs</v>
      </c>
      <c r="J1379" t="str">
        <f>INDEX('Company+Product scope'!D:D,MATCH(Table3[[#This Row],[Company+Product key]],'Company+Product scope'!C:C,0))</f>
        <v>Yes</v>
      </c>
    </row>
    <row r="1380" spans="1:10">
      <c r="A1380" t="s">
        <v>51</v>
      </c>
      <c r="B1380" t="s">
        <v>83</v>
      </c>
      <c r="C1380" t="s">
        <v>90</v>
      </c>
      <c r="D1380" t="s">
        <v>72</v>
      </c>
      <c r="E1380">
        <v>20</v>
      </c>
      <c r="F1380" t="s">
        <v>116</v>
      </c>
      <c r="G1380" t="s">
        <v>96</v>
      </c>
      <c r="H1380" s="321">
        <v>151024500</v>
      </c>
      <c r="I1380" t="str">
        <f>Table3[[#This Row],[Company ]]&amp;Table3[[#This Row],[Product]]</f>
        <v>New Hope GroupPigs</v>
      </c>
      <c r="J1380" t="str">
        <f>INDEX('Company+Product scope'!D:D,MATCH(Table3[[#This Row],[Company+Product key]],'Company+Product scope'!C:C,0))</f>
        <v>Yes</v>
      </c>
    </row>
    <row r="1381" spans="1:10">
      <c r="A1381" t="s">
        <v>51</v>
      </c>
      <c r="B1381" t="s">
        <v>74</v>
      </c>
      <c r="C1381" t="s">
        <v>90</v>
      </c>
      <c r="D1381" t="s">
        <v>72</v>
      </c>
      <c r="E1381">
        <v>20</v>
      </c>
      <c r="F1381" t="s">
        <v>116</v>
      </c>
      <c r="G1381" t="s">
        <v>96</v>
      </c>
      <c r="H1381" s="321">
        <v>146448000</v>
      </c>
      <c r="I1381" t="str">
        <f>Table3[[#This Row],[Company ]]&amp;Table3[[#This Row],[Product]]</f>
        <v>Wen's Food GroupPigs</v>
      </c>
      <c r="J1381" t="str">
        <f>INDEX('Company+Product scope'!D:D,MATCH(Table3[[#This Row],[Company+Product key]],'Company+Product scope'!C:C,0))</f>
        <v>Yes</v>
      </c>
    </row>
    <row r="1382" spans="1:10">
      <c r="A1382" t="s">
        <v>51</v>
      </c>
      <c r="B1382" t="s">
        <v>65</v>
      </c>
      <c r="C1382" t="s">
        <v>90</v>
      </c>
      <c r="D1382" t="s">
        <v>64</v>
      </c>
      <c r="E1382">
        <v>20</v>
      </c>
      <c r="F1382" t="s">
        <v>116</v>
      </c>
      <c r="G1382" t="s">
        <v>96</v>
      </c>
      <c r="H1382" s="321">
        <v>35692307.692307688</v>
      </c>
      <c r="I1382" t="str">
        <f>Table3[[#This Row],[Company ]]&amp;Table3[[#This Row],[Product]]</f>
        <v>Gruppo CremoniniPigs</v>
      </c>
      <c r="J1382" t="str">
        <f>INDEX('Company+Product scope'!D:D,MATCH(Table3[[#This Row],[Company+Product key]],'Company+Product scope'!C:C,0))</f>
        <v>Yes</v>
      </c>
    </row>
    <row r="1383" spans="1:10">
      <c r="A1383" t="s">
        <v>51</v>
      </c>
      <c r="B1383" t="s">
        <v>52</v>
      </c>
      <c r="C1383" t="s">
        <v>53</v>
      </c>
      <c r="D1383" t="s">
        <v>54</v>
      </c>
      <c r="E1383">
        <v>100</v>
      </c>
      <c r="F1383" t="s">
        <v>55</v>
      </c>
      <c r="G1383" t="s">
        <v>56</v>
      </c>
      <c r="H1383" s="321">
        <v>9218836.9000000004</v>
      </c>
      <c r="I1383" t="str">
        <f>Table3[[#This Row],[Company ]]&amp;Table3[[#This Row],[Product]]</f>
        <v>JBSCattle</v>
      </c>
      <c r="J1383" t="str">
        <f>INDEX('Company+Product scope'!D:D,MATCH(Table3[[#This Row],[Company+Product key]],'Company+Product scope'!C:C,0))</f>
        <v>Yes</v>
      </c>
    </row>
    <row r="1384" spans="1:10">
      <c r="A1384" t="s">
        <v>51</v>
      </c>
      <c r="B1384" t="s">
        <v>52</v>
      </c>
      <c r="C1384" t="s">
        <v>53</v>
      </c>
      <c r="D1384" t="s">
        <v>57</v>
      </c>
      <c r="E1384">
        <v>100</v>
      </c>
      <c r="F1384" t="s">
        <v>55</v>
      </c>
      <c r="G1384" t="s">
        <v>56</v>
      </c>
      <c r="H1384" s="321">
        <v>8958582.3599999994</v>
      </c>
      <c r="I1384" t="str">
        <f>Table3[[#This Row],[Company ]]&amp;Table3[[#This Row],[Product]]</f>
        <v>JBSCattle</v>
      </c>
      <c r="J1384" t="str">
        <f>INDEX('Company+Product scope'!D:D,MATCH(Table3[[#This Row],[Company+Product key]],'Company+Product scope'!C:C,0))</f>
        <v>Yes</v>
      </c>
    </row>
    <row r="1385" spans="1:10">
      <c r="A1385" t="s">
        <v>51</v>
      </c>
      <c r="B1385" t="s">
        <v>52</v>
      </c>
      <c r="C1385" t="s">
        <v>53</v>
      </c>
      <c r="D1385" t="s">
        <v>58</v>
      </c>
      <c r="E1385">
        <v>100</v>
      </c>
      <c r="F1385" t="s">
        <v>55</v>
      </c>
      <c r="G1385" t="s">
        <v>56</v>
      </c>
      <c r="H1385" s="321">
        <v>2637722.3600000003</v>
      </c>
      <c r="I1385" t="str">
        <f>Table3[[#This Row],[Company ]]&amp;Table3[[#This Row],[Product]]</f>
        <v>JBSCattle</v>
      </c>
      <c r="J1385" t="str">
        <f>INDEX('Company+Product scope'!D:D,MATCH(Table3[[#This Row],[Company+Product key]],'Company+Product scope'!C:C,0))</f>
        <v>Yes</v>
      </c>
    </row>
    <row r="1386" spans="1:10">
      <c r="A1386" t="s">
        <v>51</v>
      </c>
      <c r="B1386" t="s">
        <v>59</v>
      </c>
      <c r="C1386" t="s">
        <v>53</v>
      </c>
      <c r="D1386" t="s">
        <v>54</v>
      </c>
      <c r="E1386">
        <v>100</v>
      </c>
      <c r="F1386" t="s">
        <v>55</v>
      </c>
      <c r="G1386" t="s">
        <v>56</v>
      </c>
      <c r="H1386" s="321">
        <v>3797046.9333333336</v>
      </c>
      <c r="I1386" t="str">
        <f>Table3[[#This Row],[Company ]]&amp;Table3[[#This Row],[Product]]</f>
        <v>MarfrigCattle</v>
      </c>
      <c r="J1386" t="str">
        <f>INDEX('Company+Product scope'!D:D,MATCH(Table3[[#This Row],[Company+Product key]],'Company+Product scope'!C:C,0))</f>
        <v>Yes</v>
      </c>
    </row>
    <row r="1387" spans="1:10">
      <c r="A1387" t="s">
        <v>51</v>
      </c>
      <c r="B1387" t="s">
        <v>59</v>
      </c>
      <c r="C1387" t="s">
        <v>53</v>
      </c>
      <c r="D1387" t="s">
        <v>57</v>
      </c>
      <c r="E1387">
        <v>100</v>
      </c>
      <c r="F1387" t="s">
        <v>55</v>
      </c>
      <c r="G1387" t="s">
        <v>56</v>
      </c>
      <c r="H1387" s="321">
        <v>2943273.0666666664</v>
      </c>
      <c r="I1387" t="str">
        <f>Table3[[#This Row],[Company ]]&amp;Table3[[#This Row],[Product]]</f>
        <v>MarfrigCattle</v>
      </c>
      <c r="J1387" t="str">
        <f>INDEX('Company+Product scope'!D:D,MATCH(Table3[[#This Row],[Company+Product key]],'Company+Product scope'!C:C,0))</f>
        <v>Yes</v>
      </c>
    </row>
    <row r="1388" spans="1:10">
      <c r="A1388" t="s">
        <v>51</v>
      </c>
      <c r="B1388" t="s">
        <v>60</v>
      </c>
      <c r="C1388" t="s">
        <v>53</v>
      </c>
      <c r="D1388" t="s">
        <v>57</v>
      </c>
      <c r="E1388">
        <v>100</v>
      </c>
      <c r="F1388" t="s">
        <v>55</v>
      </c>
      <c r="G1388" t="s">
        <v>56</v>
      </c>
      <c r="H1388" s="321">
        <v>7000000</v>
      </c>
      <c r="I1388" t="str">
        <f>Table3[[#This Row],[Company ]]&amp;Table3[[#This Row],[Product]]</f>
        <v>CargillCattle</v>
      </c>
      <c r="J1388" t="str">
        <f>INDEX('Company+Product scope'!D:D,MATCH(Table3[[#This Row],[Company+Product key]],'Company+Product scope'!C:C,0))</f>
        <v>Yes</v>
      </c>
    </row>
    <row r="1389" spans="1:10">
      <c r="A1389" t="s">
        <v>51</v>
      </c>
      <c r="B1389" t="s">
        <v>60</v>
      </c>
      <c r="C1389" t="s">
        <v>53</v>
      </c>
      <c r="D1389" t="s">
        <v>58</v>
      </c>
      <c r="E1389">
        <v>100</v>
      </c>
      <c r="F1389" t="s">
        <v>55</v>
      </c>
      <c r="G1389" t="s">
        <v>56</v>
      </c>
      <c r="H1389" s="321">
        <v>750000</v>
      </c>
      <c r="I1389" t="str">
        <f>Table3[[#This Row],[Company ]]&amp;Table3[[#This Row],[Product]]</f>
        <v>CargillCattle</v>
      </c>
      <c r="J1389" t="str">
        <f>INDEX('Company+Product scope'!D:D,MATCH(Table3[[#This Row],[Company+Product key]],'Company+Product scope'!C:C,0))</f>
        <v>Yes</v>
      </c>
    </row>
    <row r="1390" spans="1:10">
      <c r="A1390" t="s">
        <v>51</v>
      </c>
      <c r="B1390" t="s">
        <v>61</v>
      </c>
      <c r="C1390" t="s">
        <v>53</v>
      </c>
      <c r="D1390" t="s">
        <v>57</v>
      </c>
      <c r="E1390">
        <v>100</v>
      </c>
      <c r="F1390" t="s">
        <v>55</v>
      </c>
      <c r="G1390" t="s">
        <v>56</v>
      </c>
      <c r="H1390" s="321">
        <v>5912585.7142857146</v>
      </c>
      <c r="I1390" t="str">
        <f>Table3[[#This Row],[Company ]]&amp;Table3[[#This Row],[Product]]</f>
        <v>TysonCattle</v>
      </c>
      <c r="J1390" t="str">
        <f>INDEX('Company+Product scope'!D:D,MATCH(Table3[[#This Row],[Company+Product key]],'Company+Product scope'!C:C,0))</f>
        <v>Yes</v>
      </c>
    </row>
    <row r="1391" spans="1:10">
      <c r="A1391" t="s">
        <v>51</v>
      </c>
      <c r="B1391" t="s">
        <v>61</v>
      </c>
      <c r="C1391" t="s">
        <v>53</v>
      </c>
      <c r="D1391" t="s">
        <v>58</v>
      </c>
      <c r="E1391">
        <v>100</v>
      </c>
      <c r="F1391" t="s">
        <v>55</v>
      </c>
      <c r="G1391" t="s">
        <v>56</v>
      </c>
      <c r="H1391" s="321">
        <v>454814.28571428568</v>
      </c>
      <c r="I1391" t="str">
        <f>Table3[[#This Row],[Company ]]&amp;Table3[[#This Row],[Product]]</f>
        <v>TysonCattle</v>
      </c>
      <c r="J1391" t="str">
        <f>INDEX('Company+Product scope'!D:D,MATCH(Table3[[#This Row],[Company+Product key]],'Company+Product scope'!C:C,0))</f>
        <v>Yes</v>
      </c>
    </row>
    <row r="1392" spans="1:10">
      <c r="A1392" t="s">
        <v>51</v>
      </c>
      <c r="B1392" t="s">
        <v>62</v>
      </c>
      <c r="C1392" t="s">
        <v>53</v>
      </c>
      <c r="D1392" t="s">
        <v>54</v>
      </c>
      <c r="E1392">
        <v>100</v>
      </c>
      <c r="F1392" t="s">
        <v>55</v>
      </c>
      <c r="G1392" t="s">
        <v>56</v>
      </c>
      <c r="H1392" s="321">
        <v>3873800</v>
      </c>
      <c r="I1392" t="str">
        <f>Table3[[#This Row],[Company ]]&amp;Table3[[#This Row],[Product]]</f>
        <v>MinervaCattle</v>
      </c>
      <c r="J1392" t="str">
        <f>INDEX('Company+Product scope'!D:D,MATCH(Table3[[#This Row],[Company+Product key]],'Company+Product scope'!C:C,0))</f>
        <v>Yes</v>
      </c>
    </row>
    <row r="1393" spans="1:10">
      <c r="A1393" t="s">
        <v>51</v>
      </c>
      <c r="B1393" t="s">
        <v>63</v>
      </c>
      <c r="C1393" t="s">
        <v>53</v>
      </c>
      <c r="D1393" t="s">
        <v>64</v>
      </c>
      <c r="E1393">
        <v>100</v>
      </c>
      <c r="F1393" t="s">
        <v>55</v>
      </c>
      <c r="G1393" t="s">
        <v>56</v>
      </c>
      <c r="H1393" s="321">
        <v>1931153.0198137981</v>
      </c>
      <c r="I1393" t="str">
        <f>Table3[[#This Row],[Company ]]&amp;Table3[[#This Row],[Product]]</f>
        <v>BigardCattle</v>
      </c>
      <c r="J1393" t="str">
        <f>INDEX('Company+Product scope'!D:D,MATCH(Table3[[#This Row],[Company+Product key]],'Company+Product scope'!C:C,0))</f>
        <v>Yes</v>
      </c>
    </row>
    <row r="1394" spans="1:10">
      <c r="A1394" t="s">
        <v>51</v>
      </c>
      <c r="B1394" t="s">
        <v>65</v>
      </c>
      <c r="C1394" t="s">
        <v>53</v>
      </c>
      <c r="D1394" t="s">
        <v>64</v>
      </c>
      <c r="E1394">
        <v>100</v>
      </c>
      <c r="F1394" t="s">
        <v>55</v>
      </c>
      <c r="G1394" t="s">
        <v>56</v>
      </c>
      <c r="H1394" s="321">
        <v>1864145.7786265616</v>
      </c>
      <c r="I1394" t="str">
        <f>Table3[[#This Row],[Company ]]&amp;Table3[[#This Row],[Product]]</f>
        <v>Gruppo CremoniniCattle</v>
      </c>
      <c r="J1394" t="str">
        <f>INDEX('Company+Product scope'!D:D,MATCH(Table3[[#This Row],[Company+Product key]],'Company+Product scope'!C:C,0))</f>
        <v>Yes</v>
      </c>
    </row>
    <row r="1395" spans="1:10">
      <c r="A1395" t="s">
        <v>51</v>
      </c>
      <c r="B1395" t="s">
        <v>66</v>
      </c>
      <c r="C1395" t="s">
        <v>53</v>
      </c>
      <c r="D1395" t="s">
        <v>64</v>
      </c>
      <c r="E1395">
        <v>100</v>
      </c>
      <c r="F1395" t="s">
        <v>55</v>
      </c>
      <c r="G1395" t="s">
        <v>56</v>
      </c>
      <c r="H1395" s="321">
        <v>765709</v>
      </c>
      <c r="I1395" t="str">
        <f>Table3[[#This Row],[Company ]]&amp;Table3[[#This Row],[Product]]</f>
        <v>Vion Food GroupCattle</v>
      </c>
      <c r="J1395" t="str">
        <f>INDEX('Company+Product scope'!D:D,MATCH(Table3[[#This Row],[Company+Product key]],'Company+Product scope'!C:C,0))</f>
        <v>Yes</v>
      </c>
    </row>
    <row r="1396" spans="1:10">
      <c r="A1396" t="s">
        <v>51</v>
      </c>
      <c r="B1396" t="s">
        <v>67</v>
      </c>
      <c r="C1396" t="s">
        <v>53</v>
      </c>
      <c r="D1396" t="s">
        <v>64</v>
      </c>
      <c r="E1396">
        <v>100</v>
      </c>
      <c r="F1396" t="s">
        <v>55</v>
      </c>
      <c r="G1396" t="s">
        <v>56</v>
      </c>
      <c r="H1396" s="321">
        <v>762000</v>
      </c>
      <c r="I1396" t="str">
        <f>Table3[[#This Row],[Company ]]&amp;Table3[[#This Row],[Product]]</f>
        <v>Danish CrownCattle</v>
      </c>
      <c r="J1396" t="str">
        <f>INDEX('Company+Product scope'!D:D,MATCH(Table3[[#This Row],[Company+Product key]],'Company+Product scope'!C:C,0))</f>
        <v>Yes</v>
      </c>
    </row>
    <row r="1397" spans="1:10">
      <c r="A1397" t="s">
        <v>51</v>
      </c>
      <c r="B1397" t="s">
        <v>68</v>
      </c>
      <c r="C1397" t="s">
        <v>53</v>
      </c>
      <c r="D1397" t="s">
        <v>58</v>
      </c>
      <c r="E1397">
        <v>100</v>
      </c>
      <c r="F1397" t="s">
        <v>55</v>
      </c>
      <c r="G1397" t="s">
        <v>56</v>
      </c>
      <c r="H1397" s="321">
        <v>750000</v>
      </c>
      <c r="I1397" t="str">
        <f>Table3[[#This Row],[Company ]]&amp;Table3[[#This Row],[Product]]</f>
        <v>Teys Cattle</v>
      </c>
      <c r="J1397" t="str">
        <f>INDEX('Company+Product scope'!D:D,MATCH(Table3[[#This Row],[Company+Product key]],'Company+Product scope'!C:C,0))</f>
        <v>Yes</v>
      </c>
    </row>
    <row r="1398" spans="1:10">
      <c r="A1398" t="s">
        <v>51</v>
      </c>
      <c r="B1398" t="s">
        <v>69</v>
      </c>
      <c r="C1398" t="s">
        <v>53</v>
      </c>
      <c r="D1398" t="s">
        <v>64</v>
      </c>
      <c r="E1398">
        <v>100</v>
      </c>
      <c r="F1398" t="s">
        <v>55</v>
      </c>
      <c r="G1398" t="s">
        <v>56</v>
      </c>
      <c r="H1398" s="321">
        <v>380800</v>
      </c>
      <c r="I1398" t="str">
        <f>Table3[[#This Row],[Company ]]&amp;Table3[[#This Row],[Product]]</f>
        <v>WestfleischCattle</v>
      </c>
      <c r="J1398" t="str">
        <f>INDEX('Company+Product scope'!D:D,MATCH(Table3[[#This Row],[Company+Product key]],'Company+Product scope'!C:C,0))</f>
        <v>Yes</v>
      </c>
    </row>
    <row r="1399" spans="1:10">
      <c r="A1399" t="s">
        <v>51</v>
      </c>
      <c r="B1399" t="s">
        <v>70</v>
      </c>
      <c r="C1399" t="s">
        <v>53</v>
      </c>
      <c r="D1399" t="s">
        <v>64</v>
      </c>
      <c r="E1399">
        <v>100</v>
      </c>
      <c r="F1399" t="s">
        <v>55</v>
      </c>
      <c r="G1399" t="s">
        <v>56</v>
      </c>
      <c r="H1399" s="321">
        <v>364000</v>
      </c>
      <c r="I1399" t="str">
        <f>Table3[[#This Row],[Company ]]&amp;Table3[[#This Row],[Product]]</f>
        <v>Tönnies GroupCattle</v>
      </c>
      <c r="J1399" t="str">
        <f>INDEX('Company+Product scope'!D:D,MATCH(Table3[[#This Row],[Company+Product key]],'Company+Product scope'!C:C,0))</f>
        <v>Yes</v>
      </c>
    </row>
    <row r="1400" spans="1:10">
      <c r="A1400" t="s">
        <v>51</v>
      </c>
      <c r="B1400" t="s">
        <v>52</v>
      </c>
      <c r="C1400" t="s">
        <v>71</v>
      </c>
      <c r="D1400" t="s">
        <v>57</v>
      </c>
      <c r="E1400">
        <v>100</v>
      </c>
      <c r="F1400" t="s">
        <v>55</v>
      </c>
      <c r="G1400" t="s">
        <v>56</v>
      </c>
      <c r="H1400" s="321">
        <v>1802559015.3846154</v>
      </c>
      <c r="I1400" t="str">
        <f>Table3[[#This Row],[Company ]]&amp;Table3[[#This Row],[Product]]</f>
        <v>JBSChicken</v>
      </c>
      <c r="J1400" t="str">
        <f>INDEX('Company+Product scope'!D:D,MATCH(Table3[[#This Row],[Company+Product key]],'Company+Product scope'!C:C,0))</f>
        <v>Yes</v>
      </c>
    </row>
    <row r="1401" spans="1:10">
      <c r="A1401" t="s">
        <v>51</v>
      </c>
      <c r="B1401" t="s">
        <v>52</v>
      </c>
      <c r="C1401" t="s">
        <v>71</v>
      </c>
      <c r="D1401" t="s">
        <v>54</v>
      </c>
      <c r="E1401">
        <v>100</v>
      </c>
      <c r="F1401" t="s">
        <v>55</v>
      </c>
      <c r="G1401" t="s">
        <v>56</v>
      </c>
      <c r="H1401" s="321">
        <v>1412272800</v>
      </c>
      <c r="I1401" t="str">
        <f>Table3[[#This Row],[Company ]]&amp;Table3[[#This Row],[Product]]</f>
        <v>JBSChicken</v>
      </c>
      <c r="J1401" t="str">
        <f>INDEX('Company+Product scope'!D:D,MATCH(Table3[[#This Row],[Company+Product key]],'Company+Product scope'!C:C,0))</f>
        <v>Yes</v>
      </c>
    </row>
    <row r="1402" spans="1:10">
      <c r="A1402" t="s">
        <v>51</v>
      </c>
      <c r="B1402" t="s">
        <v>52</v>
      </c>
      <c r="C1402" t="s">
        <v>71</v>
      </c>
      <c r="D1402" t="s">
        <v>64</v>
      </c>
      <c r="E1402">
        <v>100</v>
      </c>
      <c r="F1402" t="s">
        <v>55</v>
      </c>
      <c r="G1402" t="s">
        <v>56</v>
      </c>
      <c r="H1402" s="321">
        <v>394309784.61538464</v>
      </c>
      <c r="I1402" t="str">
        <f>Table3[[#This Row],[Company ]]&amp;Table3[[#This Row],[Product]]</f>
        <v>JBSChicken</v>
      </c>
      <c r="J1402" t="str">
        <f>INDEX('Company+Product scope'!D:D,MATCH(Table3[[#This Row],[Company+Product key]],'Company+Product scope'!C:C,0))</f>
        <v>Yes</v>
      </c>
    </row>
    <row r="1403" spans="1:10">
      <c r="A1403" t="s">
        <v>51</v>
      </c>
      <c r="B1403" t="s">
        <v>61</v>
      </c>
      <c r="C1403" t="s">
        <v>71</v>
      </c>
      <c r="D1403" t="s">
        <v>57</v>
      </c>
      <c r="E1403">
        <v>100</v>
      </c>
      <c r="F1403" t="s">
        <v>55</v>
      </c>
      <c r="G1403" t="s">
        <v>56</v>
      </c>
      <c r="H1403" s="321">
        <v>1733361290.3225806</v>
      </c>
      <c r="I1403" t="str">
        <f>Table3[[#This Row],[Company ]]&amp;Table3[[#This Row],[Product]]</f>
        <v>TysonChicken</v>
      </c>
      <c r="J1403" t="str">
        <f>INDEX('Company+Product scope'!D:D,MATCH(Table3[[#This Row],[Company+Product key]],'Company+Product scope'!C:C,0))</f>
        <v>Yes</v>
      </c>
    </row>
    <row r="1404" spans="1:10">
      <c r="A1404" t="s">
        <v>51</v>
      </c>
      <c r="B1404" t="s">
        <v>61</v>
      </c>
      <c r="C1404" t="s">
        <v>71</v>
      </c>
      <c r="D1404" t="s">
        <v>72</v>
      </c>
      <c r="E1404">
        <v>100</v>
      </c>
      <c r="F1404" t="s">
        <v>55</v>
      </c>
      <c r="G1404" t="s">
        <v>56</v>
      </c>
      <c r="H1404" s="321">
        <v>208838709.67741936</v>
      </c>
      <c r="I1404" t="str">
        <f>Table3[[#This Row],[Company ]]&amp;Table3[[#This Row],[Product]]</f>
        <v>TysonChicken</v>
      </c>
      <c r="J1404" t="str">
        <f>INDEX('Company+Product scope'!D:D,MATCH(Table3[[#This Row],[Company+Product key]],'Company+Product scope'!C:C,0))</f>
        <v>Yes</v>
      </c>
    </row>
    <row r="1405" spans="1:10">
      <c r="A1405" t="s">
        <v>51</v>
      </c>
      <c r="B1405" t="s">
        <v>73</v>
      </c>
      <c r="C1405" t="s">
        <v>71</v>
      </c>
      <c r="D1405" t="s">
        <v>54</v>
      </c>
      <c r="E1405">
        <v>100</v>
      </c>
      <c r="F1405" t="s">
        <v>55</v>
      </c>
      <c r="G1405" t="s">
        <v>56</v>
      </c>
      <c r="H1405" s="321">
        <v>1612145600</v>
      </c>
      <c r="I1405" t="str">
        <f>Table3[[#This Row],[Company ]]&amp;Table3[[#This Row],[Product]]</f>
        <v>BRFChicken</v>
      </c>
      <c r="J1405" t="str">
        <f>INDEX('Company+Product scope'!D:D,MATCH(Table3[[#This Row],[Company+Product key]],'Company+Product scope'!C:C,0))</f>
        <v>Yes</v>
      </c>
    </row>
    <row r="1406" spans="1:10">
      <c r="A1406" t="s">
        <v>51</v>
      </c>
      <c r="B1406" t="s">
        <v>74</v>
      </c>
      <c r="C1406" t="s">
        <v>71</v>
      </c>
      <c r="D1406" t="s">
        <v>72</v>
      </c>
      <c r="E1406">
        <v>100</v>
      </c>
      <c r="F1406" t="s">
        <v>55</v>
      </c>
      <c r="G1406" t="s">
        <v>56</v>
      </c>
      <c r="H1406" s="321">
        <v>1183000000</v>
      </c>
      <c r="I1406" t="str">
        <f>Table3[[#This Row],[Company ]]&amp;Table3[[#This Row],[Product]]</f>
        <v>Wen's Food GroupChicken</v>
      </c>
      <c r="J1406" t="str">
        <f>INDEX('Company+Product scope'!D:D,MATCH(Table3[[#This Row],[Company+Product key]],'Company+Product scope'!C:C,0))</f>
        <v>Yes</v>
      </c>
    </row>
    <row r="1407" spans="1:10">
      <c r="A1407" t="s">
        <v>51</v>
      </c>
      <c r="B1407" t="s">
        <v>60</v>
      </c>
      <c r="C1407" t="s">
        <v>71</v>
      </c>
      <c r="D1407" t="s">
        <v>57</v>
      </c>
      <c r="E1407">
        <v>100</v>
      </c>
      <c r="F1407" t="s">
        <v>55</v>
      </c>
      <c r="G1407" t="s">
        <v>56</v>
      </c>
      <c r="H1407" s="321">
        <v>535600000</v>
      </c>
      <c r="I1407" t="str">
        <f>Table3[[#This Row],[Company ]]&amp;Table3[[#This Row],[Product]]</f>
        <v>CargillChicken</v>
      </c>
      <c r="J1407" t="str">
        <f>INDEX('Company+Product scope'!D:D,MATCH(Table3[[#This Row],[Company+Product key]],'Company+Product scope'!C:C,0))</f>
        <v>Yes</v>
      </c>
    </row>
    <row r="1408" spans="1:10">
      <c r="A1408" t="s">
        <v>51</v>
      </c>
      <c r="B1408" t="s">
        <v>60</v>
      </c>
      <c r="C1408" t="s">
        <v>71</v>
      </c>
      <c r="D1408" t="s">
        <v>54</v>
      </c>
      <c r="E1408">
        <v>100</v>
      </c>
      <c r="F1408" t="s">
        <v>55</v>
      </c>
      <c r="G1408" t="s">
        <v>56</v>
      </c>
      <c r="H1408" s="321">
        <v>269000000</v>
      </c>
      <c r="I1408" t="str">
        <f>Table3[[#This Row],[Company ]]&amp;Table3[[#This Row],[Product]]</f>
        <v>CargillChicken</v>
      </c>
      <c r="J1408" t="str">
        <f>INDEX('Company+Product scope'!D:D,MATCH(Table3[[#This Row],[Company+Product key]],'Company+Product scope'!C:C,0))</f>
        <v>Yes</v>
      </c>
    </row>
    <row r="1409" spans="1:10">
      <c r="A1409" t="s">
        <v>51</v>
      </c>
      <c r="B1409" t="s">
        <v>60</v>
      </c>
      <c r="C1409" t="s">
        <v>71</v>
      </c>
      <c r="D1409" t="s">
        <v>72</v>
      </c>
      <c r="E1409">
        <v>100</v>
      </c>
      <c r="F1409" t="s">
        <v>55</v>
      </c>
      <c r="G1409" t="s">
        <v>56</v>
      </c>
      <c r="H1409" s="321">
        <v>180000000</v>
      </c>
      <c r="I1409" t="str">
        <f>Table3[[#This Row],[Company ]]&amp;Table3[[#This Row],[Product]]</f>
        <v>CargillChicken</v>
      </c>
      <c r="J1409" t="str">
        <f>INDEX('Company+Product scope'!D:D,MATCH(Table3[[#This Row],[Company+Product key]],'Company+Product scope'!C:C,0))</f>
        <v>Yes</v>
      </c>
    </row>
    <row r="1410" spans="1:10">
      <c r="A1410" t="s">
        <v>51</v>
      </c>
      <c r="B1410" t="s">
        <v>60</v>
      </c>
      <c r="C1410" t="s">
        <v>71</v>
      </c>
      <c r="D1410" t="s">
        <v>64</v>
      </c>
      <c r="E1410">
        <v>100</v>
      </c>
      <c r="F1410" t="s">
        <v>55</v>
      </c>
      <c r="G1410" t="s">
        <v>56</v>
      </c>
      <c r="H1410" s="321">
        <v>144000000</v>
      </c>
      <c r="I1410" t="str">
        <f>Table3[[#This Row],[Company ]]&amp;Table3[[#This Row],[Product]]</f>
        <v>CargillChicken</v>
      </c>
      <c r="J1410" t="str">
        <f>INDEX('Company+Product scope'!D:D,MATCH(Table3[[#This Row],[Company+Product key]],'Company+Product scope'!C:C,0))</f>
        <v>Yes</v>
      </c>
    </row>
    <row r="1411" spans="1:10">
      <c r="A1411" t="s">
        <v>51</v>
      </c>
      <c r="B1411" t="s">
        <v>75</v>
      </c>
      <c r="C1411" t="s">
        <v>71</v>
      </c>
      <c r="D1411" t="s">
        <v>72</v>
      </c>
      <c r="E1411">
        <v>100</v>
      </c>
      <c r="F1411" t="s">
        <v>55</v>
      </c>
      <c r="G1411" t="s">
        <v>56</v>
      </c>
      <c r="H1411" s="321">
        <v>981000000</v>
      </c>
      <c r="I1411" t="str">
        <f>Table3[[#This Row],[Company ]]&amp;Table3[[#This Row],[Product]]</f>
        <v>JapfaChicken</v>
      </c>
      <c r="J1411" t="str">
        <f>INDEX('Company+Product scope'!D:D,MATCH(Table3[[#This Row],[Company+Product key]],'Company+Product scope'!C:C,0))</f>
        <v>Yes</v>
      </c>
    </row>
    <row r="1412" spans="1:10">
      <c r="A1412" t="s">
        <v>51</v>
      </c>
      <c r="B1412" t="s">
        <v>76</v>
      </c>
      <c r="C1412" t="s">
        <v>71</v>
      </c>
      <c r="D1412" t="s">
        <v>72</v>
      </c>
      <c r="E1412">
        <v>100</v>
      </c>
      <c r="F1412" t="s">
        <v>55</v>
      </c>
      <c r="G1412" t="s">
        <v>56</v>
      </c>
      <c r="H1412" s="321">
        <v>810000000</v>
      </c>
      <c r="I1412" t="str">
        <f>Table3[[#This Row],[Company ]]&amp;Table3[[#This Row],[Product]]</f>
        <v>Wellhope AgritechChicken</v>
      </c>
      <c r="J1412" t="str">
        <f>INDEX('Company+Product scope'!D:D,MATCH(Table3[[#This Row],[Company+Product key]],'Company+Product scope'!C:C,0))</f>
        <v>Yes</v>
      </c>
    </row>
    <row r="1413" spans="1:10">
      <c r="A1413" t="s">
        <v>51</v>
      </c>
      <c r="B1413" t="s">
        <v>77</v>
      </c>
      <c r="C1413" t="s">
        <v>71</v>
      </c>
      <c r="D1413" t="s">
        <v>72</v>
      </c>
      <c r="E1413">
        <v>100</v>
      </c>
      <c r="F1413" t="s">
        <v>55</v>
      </c>
      <c r="G1413" t="s">
        <v>56</v>
      </c>
      <c r="H1413" s="321">
        <v>685000000</v>
      </c>
      <c r="I1413" t="str">
        <f>Table3[[#This Row],[Company ]]&amp;Table3[[#This Row],[Product]]</f>
        <v>Charoen PokphandChicken</v>
      </c>
      <c r="J1413" t="str">
        <f>INDEX('Company+Product scope'!D:D,MATCH(Table3[[#This Row],[Company+Product key]],'Company+Product scope'!C:C,0))</f>
        <v>Yes</v>
      </c>
    </row>
    <row r="1414" spans="1:10">
      <c r="A1414" t="s">
        <v>51</v>
      </c>
      <c r="B1414" t="s">
        <v>77</v>
      </c>
      <c r="C1414" t="s">
        <v>71</v>
      </c>
      <c r="D1414" t="s">
        <v>78</v>
      </c>
      <c r="E1414">
        <v>100</v>
      </c>
      <c r="F1414" t="s">
        <v>55</v>
      </c>
      <c r="G1414" t="s">
        <v>56</v>
      </c>
      <c r="H1414" s="321">
        <v>66347031.963470325</v>
      </c>
      <c r="I1414" t="str">
        <f>Table3[[#This Row],[Company ]]&amp;Table3[[#This Row],[Product]]</f>
        <v>Charoen PokphandChicken</v>
      </c>
      <c r="J1414" t="str">
        <f>INDEX('Company+Product scope'!D:D,MATCH(Table3[[#This Row],[Company+Product key]],'Company+Product scope'!C:C,0))</f>
        <v>Yes</v>
      </c>
    </row>
    <row r="1415" spans="1:10">
      <c r="A1415" t="s">
        <v>51</v>
      </c>
      <c r="B1415" t="s">
        <v>79</v>
      </c>
      <c r="C1415" t="s">
        <v>71</v>
      </c>
      <c r="D1415" t="s">
        <v>72</v>
      </c>
      <c r="E1415">
        <v>100</v>
      </c>
      <c r="F1415" t="s">
        <v>55</v>
      </c>
      <c r="G1415" t="s">
        <v>56</v>
      </c>
      <c r="H1415" s="321">
        <v>680000000</v>
      </c>
      <c r="I1415" t="str">
        <f>Table3[[#This Row],[Company ]]&amp;Table3[[#This Row],[Product]]</f>
        <v>Fuijan Sunner DevelopmentChicken</v>
      </c>
      <c r="J1415" t="str">
        <f>INDEX('Company+Product scope'!D:D,MATCH(Table3[[#This Row],[Company+Product key]],'Company+Product scope'!C:C,0))</f>
        <v>Yes</v>
      </c>
    </row>
    <row r="1416" spans="1:10">
      <c r="A1416" t="s">
        <v>51</v>
      </c>
      <c r="B1416" t="s">
        <v>80</v>
      </c>
      <c r="C1416" t="s">
        <v>71</v>
      </c>
      <c r="D1416" t="s">
        <v>57</v>
      </c>
      <c r="E1416">
        <v>100</v>
      </c>
      <c r="F1416" t="s">
        <v>55</v>
      </c>
      <c r="G1416" t="s">
        <v>56</v>
      </c>
      <c r="H1416" s="321">
        <v>670000000</v>
      </c>
      <c r="I1416" t="str">
        <f>Table3[[#This Row],[Company ]]&amp;Table3[[#This Row],[Product]]</f>
        <v>Koch FoodsChicken</v>
      </c>
      <c r="J1416" t="str">
        <f>INDEX('Company+Product scope'!D:D,MATCH(Table3[[#This Row],[Company+Product key]],'Company+Product scope'!C:C,0))</f>
        <v>Yes</v>
      </c>
    </row>
    <row r="1417" spans="1:10">
      <c r="A1417" t="s">
        <v>51</v>
      </c>
      <c r="B1417" t="s">
        <v>81</v>
      </c>
      <c r="C1417" t="s">
        <v>71</v>
      </c>
      <c r="D1417" t="s">
        <v>82</v>
      </c>
      <c r="E1417">
        <v>100</v>
      </c>
      <c r="F1417" t="s">
        <v>55</v>
      </c>
      <c r="G1417" t="s">
        <v>56</v>
      </c>
      <c r="H1417" s="321">
        <v>662200000</v>
      </c>
      <c r="I1417" t="str">
        <f>Table3[[#This Row],[Company ]]&amp;Table3[[#This Row],[Product]]</f>
        <v>Arab Company for Livestock Development (ACOLID)Chicken</v>
      </c>
      <c r="J1417" t="str">
        <f>INDEX('Company+Product scope'!D:D,MATCH(Table3[[#This Row],[Company+Product key]],'Company+Product scope'!C:C,0))</f>
        <v>Yes</v>
      </c>
    </row>
    <row r="1418" spans="1:10">
      <c r="A1418" t="s">
        <v>51</v>
      </c>
      <c r="B1418" t="s">
        <v>83</v>
      </c>
      <c r="C1418" t="s">
        <v>71</v>
      </c>
      <c r="D1418" t="s">
        <v>72</v>
      </c>
      <c r="E1418">
        <v>100</v>
      </c>
      <c r="F1418" t="s">
        <v>55</v>
      </c>
      <c r="G1418" t="s">
        <v>56</v>
      </c>
      <c r="H1418" s="321">
        <v>657780000</v>
      </c>
      <c r="I1418" t="str">
        <f>Table3[[#This Row],[Company ]]&amp;Table3[[#This Row],[Product]]</f>
        <v>New Hope GroupChicken</v>
      </c>
      <c r="J1418" t="str">
        <f>INDEX('Company+Product scope'!D:D,MATCH(Table3[[#This Row],[Company+Product key]],'Company+Product scope'!C:C,0))</f>
        <v>Yes</v>
      </c>
    </row>
    <row r="1419" spans="1:10">
      <c r="A1419" t="s">
        <v>51</v>
      </c>
      <c r="B1419" t="s">
        <v>84</v>
      </c>
      <c r="C1419" t="s">
        <v>71</v>
      </c>
      <c r="D1419" t="s">
        <v>54</v>
      </c>
      <c r="E1419">
        <v>100</v>
      </c>
      <c r="F1419" t="s">
        <v>55</v>
      </c>
      <c r="G1419" t="s">
        <v>56</v>
      </c>
      <c r="H1419" s="321">
        <v>505000000</v>
      </c>
      <c r="I1419" t="str">
        <f>Table3[[#This Row],[Company ]]&amp;Table3[[#This Row],[Product]]</f>
        <v>Industrias BachocoChicken</v>
      </c>
      <c r="J1419" t="str">
        <f>INDEX('Company+Product scope'!D:D,MATCH(Table3[[#This Row],[Company+Product key]],'Company+Product scope'!C:C,0))</f>
        <v>Yes</v>
      </c>
    </row>
    <row r="1420" spans="1:10">
      <c r="A1420" t="s">
        <v>51</v>
      </c>
      <c r="B1420" t="s">
        <v>84</v>
      </c>
      <c r="C1420" t="s">
        <v>71</v>
      </c>
      <c r="D1420" t="s">
        <v>57</v>
      </c>
      <c r="E1420">
        <v>100</v>
      </c>
      <c r="F1420" t="s">
        <v>55</v>
      </c>
      <c r="G1420" t="s">
        <v>56</v>
      </c>
      <c r="H1420" s="321">
        <v>135000000</v>
      </c>
      <c r="I1420" t="str">
        <f>Table3[[#This Row],[Company ]]&amp;Table3[[#This Row],[Product]]</f>
        <v>Industrias BachocoChicken</v>
      </c>
      <c r="J1420" t="str">
        <f>INDEX('Company+Product scope'!D:D,MATCH(Table3[[#This Row],[Company+Product key]],'Company+Product scope'!C:C,0))</f>
        <v>Yes</v>
      </c>
    </row>
    <row r="1421" spans="1:10">
      <c r="A1421" t="s">
        <v>51</v>
      </c>
      <c r="B1421" t="s">
        <v>85</v>
      </c>
      <c r="C1421" t="s">
        <v>71</v>
      </c>
      <c r="D1421" t="s">
        <v>57</v>
      </c>
      <c r="E1421">
        <v>100</v>
      </c>
      <c r="F1421" t="s">
        <v>55</v>
      </c>
      <c r="G1421" t="s">
        <v>56</v>
      </c>
      <c r="H1421" s="321">
        <v>615000000</v>
      </c>
      <c r="I1421" t="str">
        <f>Table3[[#This Row],[Company ]]&amp;Table3[[#This Row],[Product]]</f>
        <v>Perdue FarmsChicken</v>
      </c>
      <c r="J1421" t="str">
        <f>INDEX('Company+Product scope'!D:D,MATCH(Table3[[#This Row],[Company+Product key]],'Company+Product scope'!C:C,0))</f>
        <v>Yes</v>
      </c>
    </row>
    <row r="1422" spans="1:10">
      <c r="A1422" t="s">
        <v>51</v>
      </c>
      <c r="B1422" t="s">
        <v>86</v>
      </c>
      <c r="C1422" t="s">
        <v>71</v>
      </c>
      <c r="D1422" t="s">
        <v>57</v>
      </c>
      <c r="E1422">
        <v>100</v>
      </c>
      <c r="F1422" t="s">
        <v>55</v>
      </c>
      <c r="G1422" t="s">
        <v>56</v>
      </c>
      <c r="H1422" s="321">
        <v>535600000</v>
      </c>
      <c r="I1422" t="str">
        <f>Table3[[#This Row],[Company ]]&amp;Table3[[#This Row],[Product]]</f>
        <v>Continental Grain CompanyChicken</v>
      </c>
      <c r="J1422" t="str">
        <f>INDEX('Company+Product scope'!D:D,MATCH(Table3[[#This Row],[Company+Product key]],'Company+Product scope'!C:C,0))</f>
        <v>Yes</v>
      </c>
    </row>
    <row r="1423" spans="1:10">
      <c r="A1423" t="s">
        <v>51</v>
      </c>
      <c r="B1423" t="s">
        <v>87</v>
      </c>
      <c r="C1423" t="s">
        <v>71</v>
      </c>
      <c r="D1423" t="s">
        <v>72</v>
      </c>
      <c r="E1423">
        <v>100</v>
      </c>
      <c r="F1423" t="s">
        <v>55</v>
      </c>
      <c r="G1423" t="s">
        <v>56</v>
      </c>
      <c r="H1423" s="321">
        <v>209333333.33333334</v>
      </c>
      <c r="I1423" t="str">
        <f>Table3[[#This Row],[Company ]]&amp;Table3[[#This Row],[Product]]</f>
        <v>WH GroupChicken</v>
      </c>
      <c r="J1423" t="str">
        <f>INDEX('Company+Product scope'!D:D,MATCH(Table3[[#This Row],[Company+Product key]],'Company+Product scope'!C:C,0))</f>
        <v>Yes</v>
      </c>
    </row>
    <row r="1424" spans="1:10">
      <c r="A1424" t="s">
        <v>51</v>
      </c>
      <c r="B1424" t="s">
        <v>87</v>
      </c>
      <c r="C1424" t="s">
        <v>71</v>
      </c>
      <c r="D1424" t="s">
        <v>88</v>
      </c>
      <c r="E1424">
        <v>100</v>
      </c>
      <c r="F1424" t="s">
        <v>55</v>
      </c>
      <c r="G1424" t="s">
        <v>56</v>
      </c>
      <c r="H1424" s="321">
        <v>104666666.66666667</v>
      </c>
      <c r="I1424" t="str">
        <f>Table3[[#This Row],[Company ]]&amp;Table3[[#This Row],[Product]]</f>
        <v>WH GroupChicken</v>
      </c>
      <c r="J1424" t="str">
        <f>INDEX('Company+Product scope'!D:D,MATCH(Table3[[#This Row],[Company+Product key]],'Company+Product scope'!C:C,0))</f>
        <v>Yes</v>
      </c>
    </row>
    <row r="1425" spans="1:10">
      <c r="A1425" t="s">
        <v>51</v>
      </c>
      <c r="B1425" t="s">
        <v>89</v>
      </c>
      <c r="C1425" t="s">
        <v>71</v>
      </c>
      <c r="D1425" t="s">
        <v>54</v>
      </c>
      <c r="E1425">
        <v>100</v>
      </c>
      <c r="F1425" t="s">
        <v>55</v>
      </c>
      <c r="G1425" t="s">
        <v>56</v>
      </c>
      <c r="H1425" s="321">
        <v>320800000</v>
      </c>
      <c r="I1425" t="str">
        <f>Table3[[#This Row],[Company ]]&amp;Table3[[#This Row],[Product]]</f>
        <v>Aurora AlimentosChicken</v>
      </c>
      <c r="J1425" t="str">
        <f>INDEX('Company+Product scope'!D:D,MATCH(Table3[[#This Row],[Company+Product key]],'Company+Product scope'!C:C,0))</f>
        <v>Yes</v>
      </c>
    </row>
    <row r="1426" spans="1:10">
      <c r="A1426" t="s">
        <v>51</v>
      </c>
      <c r="B1426" t="s">
        <v>87</v>
      </c>
      <c r="C1426" t="s">
        <v>90</v>
      </c>
      <c r="D1426" t="s">
        <v>57</v>
      </c>
      <c r="E1426">
        <v>100</v>
      </c>
      <c r="F1426" t="s">
        <v>55</v>
      </c>
      <c r="G1426" t="s">
        <v>56</v>
      </c>
      <c r="H1426" s="321">
        <v>29730489.609338891</v>
      </c>
      <c r="I1426" t="str">
        <f>Table3[[#This Row],[Company ]]&amp;Table3[[#This Row],[Product]]</f>
        <v>WH GroupPigs</v>
      </c>
      <c r="J1426" t="str">
        <f>INDEX('Company+Product scope'!D:D,MATCH(Table3[[#This Row],[Company+Product key]],'Company+Product scope'!C:C,0))</f>
        <v>Yes</v>
      </c>
    </row>
    <row r="1427" spans="1:10">
      <c r="A1427" t="s">
        <v>51</v>
      </c>
      <c r="B1427" t="s">
        <v>87</v>
      </c>
      <c r="C1427" t="s">
        <v>90</v>
      </c>
      <c r="D1427" t="s">
        <v>72</v>
      </c>
      <c r="E1427">
        <v>100</v>
      </c>
      <c r="F1427" t="s">
        <v>55</v>
      </c>
      <c r="G1427" t="s">
        <v>56</v>
      </c>
      <c r="H1427" s="321">
        <v>13177939.029473471</v>
      </c>
      <c r="I1427" t="str">
        <f>Table3[[#This Row],[Company ]]&amp;Table3[[#This Row],[Product]]</f>
        <v>WH GroupPigs</v>
      </c>
      <c r="J1427" t="str">
        <f>INDEX('Company+Product scope'!D:D,MATCH(Table3[[#This Row],[Company+Product key]],'Company+Product scope'!C:C,0))</f>
        <v>Yes</v>
      </c>
    </row>
    <row r="1428" spans="1:10">
      <c r="A1428" t="s">
        <v>51</v>
      </c>
      <c r="B1428" t="s">
        <v>87</v>
      </c>
      <c r="C1428" t="s">
        <v>90</v>
      </c>
      <c r="D1428" t="s">
        <v>88</v>
      </c>
      <c r="E1428">
        <v>100</v>
      </c>
      <c r="F1428" t="s">
        <v>55</v>
      </c>
      <c r="G1428" t="s">
        <v>56</v>
      </c>
      <c r="H1428" s="321">
        <v>6260571.3611876406</v>
      </c>
      <c r="I1428" t="str">
        <f>Table3[[#This Row],[Company ]]&amp;Table3[[#This Row],[Product]]</f>
        <v>WH GroupPigs</v>
      </c>
      <c r="J1428" t="str">
        <f>INDEX('Company+Product scope'!D:D,MATCH(Table3[[#This Row],[Company+Product key]],'Company+Product scope'!C:C,0))</f>
        <v>Yes</v>
      </c>
    </row>
    <row r="1429" spans="1:10">
      <c r="A1429" t="s">
        <v>51</v>
      </c>
      <c r="B1429" t="s">
        <v>52</v>
      </c>
      <c r="C1429" t="s">
        <v>90</v>
      </c>
      <c r="D1429" t="s">
        <v>57</v>
      </c>
      <c r="E1429">
        <v>100</v>
      </c>
      <c r="F1429" t="s">
        <v>55</v>
      </c>
      <c r="G1429" t="s">
        <v>56</v>
      </c>
      <c r="H1429" s="321">
        <v>26846592</v>
      </c>
      <c r="I1429" t="str">
        <f>Table3[[#This Row],[Company ]]&amp;Table3[[#This Row],[Product]]</f>
        <v>JBSPigs</v>
      </c>
      <c r="J1429" t="str">
        <f>INDEX('Company+Product scope'!D:D,MATCH(Table3[[#This Row],[Company+Product key]],'Company+Product scope'!C:C,0))</f>
        <v>Yes</v>
      </c>
    </row>
    <row r="1430" spans="1:10">
      <c r="A1430" t="s">
        <v>51</v>
      </c>
      <c r="B1430" t="s">
        <v>52</v>
      </c>
      <c r="C1430" t="s">
        <v>90</v>
      </c>
      <c r="D1430" t="s">
        <v>54</v>
      </c>
      <c r="E1430">
        <v>100</v>
      </c>
      <c r="F1430" t="s">
        <v>55</v>
      </c>
      <c r="G1430" t="s">
        <v>56</v>
      </c>
      <c r="H1430" s="321">
        <v>8813568</v>
      </c>
      <c r="I1430" t="str">
        <f>Table3[[#This Row],[Company ]]&amp;Table3[[#This Row],[Product]]</f>
        <v>JBSPigs</v>
      </c>
      <c r="J1430" t="str">
        <f>INDEX('Company+Product scope'!D:D,MATCH(Table3[[#This Row],[Company+Product key]],'Company+Product scope'!C:C,0))</f>
        <v>Yes</v>
      </c>
    </row>
    <row r="1431" spans="1:10">
      <c r="A1431" t="s">
        <v>51</v>
      </c>
      <c r="B1431" t="s">
        <v>52</v>
      </c>
      <c r="C1431" t="s">
        <v>90</v>
      </c>
      <c r="D1431" t="s">
        <v>58</v>
      </c>
      <c r="E1431">
        <v>100</v>
      </c>
      <c r="F1431" t="s">
        <v>55</v>
      </c>
      <c r="G1431" t="s">
        <v>56</v>
      </c>
      <c r="H1431" s="321">
        <v>3090547.1999999997</v>
      </c>
      <c r="I1431" t="str">
        <f>Table3[[#This Row],[Company ]]&amp;Table3[[#This Row],[Product]]</f>
        <v>JBSPigs</v>
      </c>
      <c r="J1431" t="str">
        <f>INDEX('Company+Product scope'!D:D,MATCH(Table3[[#This Row],[Company+Product key]],'Company+Product scope'!C:C,0))</f>
        <v>Yes</v>
      </c>
    </row>
    <row r="1432" spans="1:10">
      <c r="A1432" t="s">
        <v>51</v>
      </c>
      <c r="B1432" t="s">
        <v>52</v>
      </c>
      <c r="C1432" t="s">
        <v>90</v>
      </c>
      <c r="D1432" t="s">
        <v>64</v>
      </c>
      <c r="E1432">
        <v>100</v>
      </c>
      <c r="F1432" t="s">
        <v>55</v>
      </c>
      <c r="G1432" t="s">
        <v>56</v>
      </c>
      <c r="H1432" s="321">
        <v>2036053.8</v>
      </c>
      <c r="I1432" t="str">
        <f>Table3[[#This Row],[Company ]]&amp;Table3[[#This Row],[Product]]</f>
        <v>JBSPigs</v>
      </c>
      <c r="J1432" t="str">
        <f>INDEX('Company+Product scope'!D:D,MATCH(Table3[[#This Row],[Company+Product key]],'Company+Product scope'!C:C,0))</f>
        <v>Yes</v>
      </c>
    </row>
    <row r="1433" spans="1:10">
      <c r="A1433" t="s">
        <v>51</v>
      </c>
      <c r="B1433" t="s">
        <v>61</v>
      </c>
      <c r="C1433" t="s">
        <v>90</v>
      </c>
      <c r="D1433" t="s">
        <v>57</v>
      </c>
      <c r="E1433">
        <v>100</v>
      </c>
      <c r="F1433" t="s">
        <v>55</v>
      </c>
      <c r="G1433" t="s">
        <v>56</v>
      </c>
      <c r="H1433" s="321">
        <v>20573280</v>
      </c>
      <c r="I1433" t="str">
        <f>Table3[[#This Row],[Company ]]&amp;Table3[[#This Row],[Product]]</f>
        <v>TysonPigs</v>
      </c>
      <c r="J1433" t="str">
        <f>INDEX('Company+Product scope'!D:D,MATCH(Table3[[#This Row],[Company+Product key]],'Company+Product scope'!C:C,0))</f>
        <v>Yes</v>
      </c>
    </row>
    <row r="1434" spans="1:10">
      <c r="A1434" t="s">
        <v>51</v>
      </c>
      <c r="B1434" t="s">
        <v>70</v>
      </c>
      <c r="C1434" t="s">
        <v>90</v>
      </c>
      <c r="D1434" t="s">
        <v>64</v>
      </c>
      <c r="E1434">
        <v>100</v>
      </c>
      <c r="F1434" t="s">
        <v>55</v>
      </c>
      <c r="G1434" t="s">
        <v>56</v>
      </c>
      <c r="H1434" s="321">
        <v>17790000</v>
      </c>
      <c r="I1434" t="str">
        <f>Table3[[#This Row],[Company ]]&amp;Table3[[#This Row],[Product]]</f>
        <v>Tönnies GroupPigs</v>
      </c>
      <c r="J1434" t="str">
        <f>INDEX('Company+Product scope'!D:D,MATCH(Table3[[#This Row],[Company+Product key]],'Company+Product scope'!C:C,0))</f>
        <v>Yes</v>
      </c>
    </row>
    <row r="1435" spans="1:10">
      <c r="A1435" t="s">
        <v>51</v>
      </c>
      <c r="B1435" t="s">
        <v>67</v>
      </c>
      <c r="C1435" t="s">
        <v>90</v>
      </c>
      <c r="D1435" t="s">
        <v>64</v>
      </c>
      <c r="E1435">
        <v>100</v>
      </c>
      <c r="F1435" t="s">
        <v>55</v>
      </c>
      <c r="G1435" t="s">
        <v>56</v>
      </c>
      <c r="H1435" s="321">
        <v>14606840</v>
      </c>
      <c r="I1435" t="str">
        <f>Table3[[#This Row],[Company ]]&amp;Table3[[#This Row],[Product]]</f>
        <v>Danish CrownPigs</v>
      </c>
      <c r="J1435" t="str">
        <f>INDEX('Company+Product scope'!D:D,MATCH(Table3[[#This Row],[Company+Product key]],'Company+Product scope'!C:C,0))</f>
        <v>Yes</v>
      </c>
    </row>
    <row r="1436" spans="1:10">
      <c r="A1436" t="s">
        <v>51</v>
      </c>
      <c r="B1436" t="s">
        <v>67</v>
      </c>
      <c r="C1436" t="s">
        <v>90</v>
      </c>
      <c r="D1436" t="s">
        <v>88</v>
      </c>
      <c r="E1436">
        <v>100</v>
      </c>
      <c r="F1436" t="s">
        <v>55</v>
      </c>
      <c r="G1436" t="s">
        <v>56</v>
      </c>
      <c r="H1436" s="321">
        <v>1270160</v>
      </c>
      <c r="I1436" t="str">
        <f>Table3[[#This Row],[Company ]]&amp;Table3[[#This Row],[Product]]</f>
        <v>Danish CrownPigs</v>
      </c>
      <c r="J1436" t="str">
        <f>INDEX('Company+Product scope'!D:D,MATCH(Table3[[#This Row],[Company+Product key]],'Company+Product scope'!C:C,0))</f>
        <v>Yes</v>
      </c>
    </row>
    <row r="1437" spans="1:10">
      <c r="A1437" t="s">
        <v>51</v>
      </c>
      <c r="B1437" t="s">
        <v>66</v>
      </c>
      <c r="C1437" t="s">
        <v>90</v>
      </c>
      <c r="D1437" t="s">
        <v>64</v>
      </c>
      <c r="E1437">
        <v>100</v>
      </c>
      <c r="F1437" t="s">
        <v>55</v>
      </c>
      <c r="G1437" t="s">
        <v>56</v>
      </c>
      <c r="H1437" s="321">
        <v>12034611</v>
      </c>
      <c r="I1437" t="str">
        <f>Table3[[#This Row],[Company ]]&amp;Table3[[#This Row],[Product]]</f>
        <v>Vion Food GroupPigs</v>
      </c>
      <c r="J1437" t="str">
        <f>INDEX('Company+Product scope'!D:D,MATCH(Table3[[#This Row],[Company+Product key]],'Company+Product scope'!C:C,0))</f>
        <v>Yes</v>
      </c>
    </row>
    <row r="1438" spans="1:10">
      <c r="A1438" t="s">
        <v>51</v>
      </c>
      <c r="B1438" t="s">
        <v>91</v>
      </c>
      <c r="C1438" t="s">
        <v>90</v>
      </c>
      <c r="D1438" t="s">
        <v>72</v>
      </c>
      <c r="E1438">
        <v>100</v>
      </c>
      <c r="F1438" t="s">
        <v>55</v>
      </c>
      <c r="G1438" t="s">
        <v>56</v>
      </c>
      <c r="H1438" s="321">
        <v>13260000</v>
      </c>
      <c r="I1438" t="str">
        <f>Table3[[#This Row],[Company ]]&amp;Table3[[#This Row],[Product]]</f>
        <v>Muyuan FoodstuffPigs</v>
      </c>
      <c r="J1438" t="str">
        <f>INDEX('Company+Product scope'!D:D,MATCH(Table3[[#This Row],[Company+Product key]],'Company+Product scope'!C:C,0))</f>
        <v>Yes</v>
      </c>
    </row>
    <row r="1439" spans="1:10">
      <c r="A1439" t="s">
        <v>51</v>
      </c>
      <c r="B1439" t="s">
        <v>73</v>
      </c>
      <c r="C1439" t="s">
        <v>90</v>
      </c>
      <c r="D1439" t="s">
        <v>54</v>
      </c>
      <c r="E1439">
        <v>100</v>
      </c>
      <c r="F1439" t="s">
        <v>55</v>
      </c>
      <c r="G1439" t="s">
        <v>56</v>
      </c>
      <c r="H1439" s="321">
        <v>9639552</v>
      </c>
      <c r="I1439" t="str">
        <f>Table3[[#This Row],[Company ]]&amp;Table3[[#This Row],[Product]]</f>
        <v>BRFPigs</v>
      </c>
      <c r="J1439" t="str">
        <f>INDEX('Company+Product scope'!D:D,MATCH(Table3[[#This Row],[Company+Product key]],'Company+Product scope'!C:C,0))</f>
        <v>Yes</v>
      </c>
    </row>
    <row r="1440" spans="1:10">
      <c r="A1440" t="s">
        <v>51</v>
      </c>
      <c r="B1440" t="s">
        <v>92</v>
      </c>
      <c r="C1440" t="s">
        <v>90</v>
      </c>
      <c r="D1440" t="s">
        <v>64</v>
      </c>
      <c r="E1440">
        <v>100</v>
      </c>
      <c r="F1440" t="s">
        <v>55</v>
      </c>
      <c r="G1440" t="s">
        <v>56</v>
      </c>
      <c r="H1440" s="321">
        <v>8505747.1264367811</v>
      </c>
      <c r="I1440" t="str">
        <f>Table3[[#This Row],[Company ]]&amp;Table3[[#This Row],[Product]]</f>
        <v>Grupo VallPigs</v>
      </c>
      <c r="J1440" t="str">
        <f>INDEX('Company+Product scope'!D:D,MATCH(Table3[[#This Row],[Company+Product key]],'Company+Product scope'!C:C,0))</f>
        <v>Yes</v>
      </c>
    </row>
    <row r="1441" spans="1:10">
      <c r="A1441" t="s">
        <v>51</v>
      </c>
      <c r="B1441" t="s">
        <v>93</v>
      </c>
      <c r="C1441" t="s">
        <v>90</v>
      </c>
      <c r="D1441" t="s">
        <v>72</v>
      </c>
      <c r="E1441">
        <v>100</v>
      </c>
      <c r="F1441" t="s">
        <v>55</v>
      </c>
      <c r="G1441" t="s">
        <v>56</v>
      </c>
      <c r="H1441" s="321">
        <v>8450000</v>
      </c>
      <c r="I1441" t="str">
        <f>Table3[[#This Row],[Company ]]&amp;Table3[[#This Row],[Product]]</f>
        <v>Zhengbang GroupPigs</v>
      </c>
      <c r="J1441" t="str">
        <f>INDEX('Company+Product scope'!D:D,MATCH(Table3[[#This Row],[Company+Product key]],'Company+Product scope'!C:C,0))</f>
        <v>Yes</v>
      </c>
    </row>
    <row r="1442" spans="1:10">
      <c r="A1442" t="s">
        <v>51</v>
      </c>
      <c r="B1442" t="s">
        <v>63</v>
      </c>
      <c r="C1442" t="s">
        <v>90</v>
      </c>
      <c r="D1442" t="s">
        <v>64</v>
      </c>
      <c r="E1442">
        <v>100</v>
      </c>
      <c r="F1442" t="s">
        <v>55</v>
      </c>
      <c r="G1442" t="s">
        <v>56</v>
      </c>
      <c r="H1442" s="321">
        <v>8381962.8647214863</v>
      </c>
      <c r="I1442" t="str">
        <f>Table3[[#This Row],[Company ]]&amp;Table3[[#This Row],[Product]]</f>
        <v>BigardPigs</v>
      </c>
      <c r="J1442" t="str">
        <f>INDEX('Company+Product scope'!D:D,MATCH(Table3[[#This Row],[Company+Product key]],'Company+Product scope'!C:C,0))</f>
        <v>Yes</v>
      </c>
    </row>
    <row r="1443" spans="1:10">
      <c r="A1443" t="s">
        <v>51</v>
      </c>
      <c r="B1443" t="s">
        <v>89</v>
      </c>
      <c r="C1443" t="s">
        <v>90</v>
      </c>
      <c r="D1443" t="s">
        <v>54</v>
      </c>
      <c r="E1443">
        <v>100</v>
      </c>
      <c r="F1443" t="s">
        <v>55</v>
      </c>
      <c r="G1443" t="s">
        <v>56</v>
      </c>
      <c r="H1443" s="321">
        <v>7300000</v>
      </c>
      <c r="I1443" t="str">
        <f>Table3[[#This Row],[Company ]]&amp;Table3[[#This Row],[Product]]</f>
        <v>Aurora AlimentosPigs</v>
      </c>
      <c r="J1443" t="str">
        <f>INDEX('Company+Product scope'!D:D,MATCH(Table3[[#This Row],[Company+Product key]],'Company+Product scope'!C:C,0))</f>
        <v>Yes</v>
      </c>
    </row>
    <row r="1444" spans="1:10">
      <c r="A1444" t="s">
        <v>51</v>
      </c>
      <c r="B1444" t="s">
        <v>77</v>
      </c>
      <c r="C1444" t="s">
        <v>90</v>
      </c>
      <c r="D1444" t="s">
        <v>57</v>
      </c>
      <c r="E1444">
        <v>100</v>
      </c>
      <c r="F1444" t="s">
        <v>55</v>
      </c>
      <c r="G1444" t="s">
        <v>56</v>
      </c>
      <c r="H1444" s="321">
        <v>3800000</v>
      </c>
      <c r="I1444" t="str">
        <f>Table3[[#This Row],[Company ]]&amp;Table3[[#This Row],[Product]]</f>
        <v>Charoen PokphandPigs</v>
      </c>
      <c r="J1444" t="str">
        <f>INDEX('Company+Product scope'!D:D,MATCH(Table3[[#This Row],[Company+Product key]],'Company+Product scope'!C:C,0))</f>
        <v>Yes</v>
      </c>
    </row>
    <row r="1445" spans="1:10">
      <c r="A1445" t="s">
        <v>51</v>
      </c>
      <c r="B1445" t="s">
        <v>77</v>
      </c>
      <c r="C1445" t="s">
        <v>90</v>
      </c>
      <c r="D1445" t="s">
        <v>78</v>
      </c>
      <c r="E1445">
        <v>100</v>
      </c>
      <c r="F1445" t="s">
        <v>55</v>
      </c>
      <c r="G1445" t="s">
        <v>56</v>
      </c>
      <c r="H1445" s="321">
        <v>2270689.6551724137</v>
      </c>
      <c r="I1445" t="str">
        <f>Table3[[#This Row],[Company ]]&amp;Table3[[#This Row],[Product]]</f>
        <v>Charoen PokphandPigs</v>
      </c>
      <c r="J1445" t="str">
        <f>INDEX('Company+Product scope'!D:D,MATCH(Table3[[#This Row],[Company+Product key]],'Company+Product scope'!C:C,0))</f>
        <v>Yes</v>
      </c>
    </row>
    <row r="1446" spans="1:10">
      <c r="A1446" t="s">
        <v>51</v>
      </c>
      <c r="B1446" t="s">
        <v>77</v>
      </c>
      <c r="C1446" t="s">
        <v>90</v>
      </c>
      <c r="D1446" t="s">
        <v>72</v>
      </c>
      <c r="E1446">
        <v>100</v>
      </c>
      <c r="F1446" t="s">
        <v>55</v>
      </c>
      <c r="G1446" t="s">
        <v>56</v>
      </c>
      <c r="H1446" s="321">
        <v>1130000</v>
      </c>
      <c r="I1446" t="str">
        <f>Table3[[#This Row],[Company ]]&amp;Table3[[#This Row],[Product]]</f>
        <v>Charoen PokphandPigs</v>
      </c>
      <c r="J1446" t="str">
        <f>INDEX('Company+Product scope'!D:D,MATCH(Table3[[#This Row],[Company+Product key]],'Company+Product scope'!C:C,0))</f>
        <v>Yes</v>
      </c>
    </row>
    <row r="1447" spans="1:10">
      <c r="A1447" t="s">
        <v>51</v>
      </c>
      <c r="B1447" t="s">
        <v>69</v>
      </c>
      <c r="C1447" t="s">
        <v>90</v>
      </c>
      <c r="D1447" t="s">
        <v>64</v>
      </c>
      <c r="E1447">
        <v>100</v>
      </c>
      <c r="F1447" t="s">
        <v>55</v>
      </c>
      <c r="G1447" t="s">
        <v>56</v>
      </c>
      <c r="H1447" s="321">
        <v>6600000</v>
      </c>
      <c r="I1447" t="str">
        <f>Table3[[#This Row],[Company ]]&amp;Table3[[#This Row],[Product]]</f>
        <v>WestfleischPigs</v>
      </c>
      <c r="J1447" t="str">
        <f>INDEX('Company+Product scope'!D:D,MATCH(Table3[[#This Row],[Company+Product key]],'Company+Product scope'!C:C,0))</f>
        <v>Yes</v>
      </c>
    </row>
    <row r="1448" spans="1:10">
      <c r="A1448" t="s">
        <v>51</v>
      </c>
      <c r="B1448" t="s">
        <v>94</v>
      </c>
      <c r="C1448" t="s">
        <v>90</v>
      </c>
      <c r="D1448" t="s">
        <v>64</v>
      </c>
      <c r="E1448">
        <v>100</v>
      </c>
      <c r="F1448" t="s">
        <v>55</v>
      </c>
      <c r="G1448" t="s">
        <v>56</v>
      </c>
      <c r="H1448" s="321">
        <v>6400000</v>
      </c>
      <c r="I1448" t="str">
        <f>Table3[[#This Row],[Company ]]&amp;Table3[[#This Row],[Product]]</f>
        <v>Grupo JorgePigs</v>
      </c>
      <c r="J1448" t="str">
        <f>INDEX('Company+Product scope'!D:D,MATCH(Table3[[#This Row],[Company+Product key]],'Company+Product scope'!C:C,0))</f>
        <v>Yes</v>
      </c>
    </row>
    <row r="1449" spans="1:10">
      <c r="A1449" t="s">
        <v>51</v>
      </c>
      <c r="B1449" t="s">
        <v>83</v>
      </c>
      <c r="C1449" t="s">
        <v>90</v>
      </c>
      <c r="D1449" t="s">
        <v>72</v>
      </c>
      <c r="E1449">
        <v>100</v>
      </c>
      <c r="F1449" t="s">
        <v>55</v>
      </c>
      <c r="G1449" t="s">
        <v>56</v>
      </c>
      <c r="H1449" s="321">
        <v>3960000</v>
      </c>
      <c r="I1449" t="str">
        <f>Table3[[#This Row],[Company ]]&amp;Table3[[#This Row],[Product]]</f>
        <v>New Hope GroupPigs</v>
      </c>
      <c r="J1449" t="str">
        <f>INDEX('Company+Product scope'!D:D,MATCH(Table3[[#This Row],[Company+Product key]],'Company+Product scope'!C:C,0))</f>
        <v>Yes</v>
      </c>
    </row>
    <row r="1450" spans="1:10">
      <c r="A1450" t="s">
        <v>51</v>
      </c>
      <c r="B1450" t="s">
        <v>74</v>
      </c>
      <c r="C1450" t="s">
        <v>90</v>
      </c>
      <c r="D1450" t="s">
        <v>72</v>
      </c>
      <c r="E1450">
        <v>100</v>
      </c>
      <c r="F1450" t="s">
        <v>55</v>
      </c>
      <c r="G1450" t="s">
        <v>56</v>
      </c>
      <c r="H1450" s="321">
        <v>3840000</v>
      </c>
      <c r="I1450" t="str">
        <f>Table3[[#This Row],[Company ]]&amp;Table3[[#This Row],[Product]]</f>
        <v>Wen's Food GroupPigs</v>
      </c>
      <c r="J1450" t="str">
        <f>INDEX('Company+Product scope'!D:D,MATCH(Table3[[#This Row],[Company+Product key]],'Company+Product scope'!C:C,0))</f>
        <v>Yes</v>
      </c>
    </row>
    <row r="1451" spans="1:10">
      <c r="A1451" t="s">
        <v>51</v>
      </c>
      <c r="B1451" t="s">
        <v>65</v>
      </c>
      <c r="C1451" t="s">
        <v>90</v>
      </c>
      <c r="D1451" t="s">
        <v>64</v>
      </c>
      <c r="E1451">
        <v>100</v>
      </c>
      <c r="F1451" t="s">
        <v>55</v>
      </c>
      <c r="G1451" t="s">
        <v>56</v>
      </c>
      <c r="H1451" s="321">
        <v>707338.63837312115</v>
      </c>
      <c r="I1451" t="str">
        <f>Table3[[#This Row],[Company ]]&amp;Table3[[#This Row],[Product]]</f>
        <v>Gruppo CremoniniPigs</v>
      </c>
      <c r="J1451" t="str">
        <f>INDEX('Company+Product scope'!D:D,MATCH(Table3[[#This Row],[Company+Product key]],'Company+Product scope'!C:C,0))</f>
        <v>Yes</v>
      </c>
    </row>
    <row r="1452" spans="1:10">
      <c r="A1452" t="s">
        <v>51</v>
      </c>
      <c r="B1452" t="s">
        <v>52</v>
      </c>
      <c r="C1452" t="s">
        <v>53</v>
      </c>
      <c r="D1452" t="s">
        <v>54</v>
      </c>
      <c r="E1452">
        <v>100</v>
      </c>
      <c r="F1452" t="s">
        <v>95</v>
      </c>
      <c r="G1452" t="s">
        <v>96</v>
      </c>
      <c r="H1452" s="321">
        <v>4143867186.5500002</v>
      </c>
      <c r="I1452" t="str">
        <f>Table3[[#This Row],[Company ]]&amp;Table3[[#This Row],[Product]]</f>
        <v>JBSCattle</v>
      </c>
      <c r="J1452" t="str">
        <f>INDEX('Company+Product scope'!D:D,MATCH(Table3[[#This Row],[Company+Product key]],'Company+Product scope'!C:C,0))</f>
        <v>Yes</v>
      </c>
    </row>
    <row r="1453" spans="1:10">
      <c r="A1453" t="s">
        <v>51</v>
      </c>
      <c r="B1453" t="s">
        <v>52</v>
      </c>
      <c r="C1453" t="s">
        <v>53</v>
      </c>
      <c r="D1453" t="s">
        <v>57</v>
      </c>
      <c r="E1453">
        <v>100</v>
      </c>
      <c r="F1453" t="s">
        <v>95</v>
      </c>
      <c r="G1453" t="s">
        <v>96</v>
      </c>
      <c r="H1453" s="321">
        <v>5358725348.3399992</v>
      </c>
      <c r="I1453" t="str">
        <f>Table3[[#This Row],[Company ]]&amp;Table3[[#This Row],[Product]]</f>
        <v>JBSCattle</v>
      </c>
      <c r="J1453" t="str">
        <f>INDEX('Company+Product scope'!D:D,MATCH(Table3[[#This Row],[Company+Product key]],'Company+Product scope'!C:C,0))</f>
        <v>Yes</v>
      </c>
    </row>
    <row r="1454" spans="1:10">
      <c r="A1454" t="s">
        <v>51</v>
      </c>
      <c r="B1454" t="s">
        <v>52</v>
      </c>
      <c r="C1454" t="s">
        <v>53</v>
      </c>
      <c r="D1454" t="s">
        <v>58</v>
      </c>
      <c r="E1454">
        <v>100</v>
      </c>
      <c r="F1454" t="s">
        <v>95</v>
      </c>
      <c r="G1454" t="s">
        <v>96</v>
      </c>
      <c r="H1454" s="321">
        <v>1007609941.5200001</v>
      </c>
      <c r="I1454" t="str">
        <f>Table3[[#This Row],[Company ]]&amp;Table3[[#This Row],[Product]]</f>
        <v>JBSCattle</v>
      </c>
      <c r="J1454" t="str">
        <f>INDEX('Company+Product scope'!D:D,MATCH(Table3[[#This Row],[Company+Product key]],'Company+Product scope'!C:C,0))</f>
        <v>Yes</v>
      </c>
    </row>
    <row r="1455" spans="1:10">
      <c r="A1455" t="s">
        <v>51</v>
      </c>
      <c r="B1455" t="s">
        <v>59</v>
      </c>
      <c r="C1455" t="s">
        <v>53</v>
      </c>
      <c r="D1455" t="s">
        <v>54</v>
      </c>
      <c r="E1455">
        <v>100</v>
      </c>
      <c r="F1455" t="s">
        <v>95</v>
      </c>
      <c r="G1455" t="s">
        <v>96</v>
      </c>
      <c r="H1455" s="321">
        <v>1706772596.5333335</v>
      </c>
      <c r="I1455" t="str">
        <f>Table3[[#This Row],[Company ]]&amp;Table3[[#This Row],[Product]]</f>
        <v>MarfrigCattle</v>
      </c>
      <c r="J1455" t="str">
        <f>INDEX('Company+Product scope'!D:D,MATCH(Table3[[#This Row],[Company+Product key]],'Company+Product scope'!C:C,0))</f>
        <v>Yes</v>
      </c>
    </row>
    <row r="1456" spans="1:10">
      <c r="A1456" t="s">
        <v>51</v>
      </c>
      <c r="B1456" t="s">
        <v>59</v>
      </c>
      <c r="C1456" t="s">
        <v>53</v>
      </c>
      <c r="D1456" t="s">
        <v>57</v>
      </c>
      <c r="E1456">
        <v>100</v>
      </c>
      <c r="F1456" t="s">
        <v>95</v>
      </c>
      <c r="G1456" t="s">
        <v>96</v>
      </c>
      <c r="H1456" s="321">
        <v>1760567839.3777776</v>
      </c>
      <c r="I1456" t="str">
        <f>Table3[[#This Row],[Company ]]&amp;Table3[[#This Row],[Product]]</f>
        <v>MarfrigCattle</v>
      </c>
      <c r="J1456" t="str">
        <f>INDEX('Company+Product scope'!D:D,MATCH(Table3[[#This Row],[Company+Product key]],'Company+Product scope'!C:C,0))</f>
        <v>Yes</v>
      </c>
    </row>
    <row r="1457" spans="1:10">
      <c r="A1457" t="s">
        <v>51</v>
      </c>
      <c r="B1457" t="s">
        <v>60</v>
      </c>
      <c r="C1457" t="s">
        <v>53</v>
      </c>
      <c r="D1457" t="s">
        <v>57</v>
      </c>
      <c r="E1457">
        <v>100</v>
      </c>
      <c r="F1457" t="s">
        <v>95</v>
      </c>
      <c r="G1457" t="s">
        <v>96</v>
      </c>
      <c r="H1457" s="321">
        <v>4187166666.6666665</v>
      </c>
      <c r="I1457" t="str">
        <f>Table3[[#This Row],[Company ]]&amp;Table3[[#This Row],[Product]]</f>
        <v>CargillCattle</v>
      </c>
      <c r="J1457" t="str">
        <f>INDEX('Company+Product scope'!D:D,MATCH(Table3[[#This Row],[Company+Product key]],'Company+Product scope'!C:C,0))</f>
        <v>Yes</v>
      </c>
    </row>
    <row r="1458" spans="1:10">
      <c r="A1458" t="s">
        <v>51</v>
      </c>
      <c r="B1458" t="s">
        <v>60</v>
      </c>
      <c r="C1458" t="s">
        <v>53</v>
      </c>
      <c r="D1458" t="s">
        <v>58</v>
      </c>
      <c r="E1458">
        <v>100</v>
      </c>
      <c r="F1458" t="s">
        <v>95</v>
      </c>
      <c r="G1458" t="s">
        <v>96</v>
      </c>
      <c r="H1458" s="321">
        <v>286500000</v>
      </c>
      <c r="I1458" t="str">
        <f>Table3[[#This Row],[Company ]]&amp;Table3[[#This Row],[Product]]</f>
        <v>CargillCattle</v>
      </c>
      <c r="J1458" t="str">
        <f>INDEX('Company+Product scope'!D:D,MATCH(Table3[[#This Row],[Company+Product key]],'Company+Product scope'!C:C,0))</f>
        <v>Yes</v>
      </c>
    </row>
    <row r="1459" spans="1:10">
      <c r="A1459" t="s">
        <v>51</v>
      </c>
      <c r="B1459" t="s">
        <v>61</v>
      </c>
      <c r="C1459" t="s">
        <v>53</v>
      </c>
      <c r="D1459" t="s">
        <v>57</v>
      </c>
      <c r="E1459">
        <v>100</v>
      </c>
      <c r="F1459" t="s">
        <v>95</v>
      </c>
      <c r="G1459" t="s">
        <v>96</v>
      </c>
      <c r="H1459" s="321">
        <v>3536711688.0952382</v>
      </c>
      <c r="I1459" t="str">
        <f>Table3[[#This Row],[Company ]]&amp;Table3[[#This Row],[Product]]</f>
        <v>TysonCattle</v>
      </c>
      <c r="J1459" t="str">
        <f>INDEX('Company+Product scope'!D:D,MATCH(Table3[[#This Row],[Company+Product key]],'Company+Product scope'!C:C,0))</f>
        <v>Yes</v>
      </c>
    </row>
    <row r="1460" spans="1:10">
      <c r="A1460" t="s">
        <v>51</v>
      </c>
      <c r="B1460" t="s">
        <v>61</v>
      </c>
      <c r="C1460" t="s">
        <v>53</v>
      </c>
      <c r="D1460" t="s">
        <v>58</v>
      </c>
      <c r="E1460">
        <v>100</v>
      </c>
      <c r="F1460" t="s">
        <v>95</v>
      </c>
      <c r="G1460" t="s">
        <v>96</v>
      </c>
      <c r="H1460" s="321">
        <v>173739057.14285713</v>
      </c>
      <c r="I1460" t="str">
        <f>Table3[[#This Row],[Company ]]&amp;Table3[[#This Row],[Product]]</f>
        <v>TysonCattle</v>
      </c>
      <c r="J1460" t="str">
        <f>INDEX('Company+Product scope'!D:D,MATCH(Table3[[#This Row],[Company+Product key]],'Company+Product scope'!C:C,0))</f>
        <v>Yes</v>
      </c>
    </row>
    <row r="1461" spans="1:10">
      <c r="A1461" t="s">
        <v>51</v>
      </c>
      <c r="B1461" t="s">
        <v>62</v>
      </c>
      <c r="C1461" t="s">
        <v>53</v>
      </c>
      <c r="D1461" t="s">
        <v>54</v>
      </c>
      <c r="E1461">
        <v>100</v>
      </c>
      <c r="F1461" t="s">
        <v>95</v>
      </c>
      <c r="G1461" t="s">
        <v>96</v>
      </c>
      <c r="H1461" s="321">
        <v>1741273100</v>
      </c>
      <c r="I1461" t="str">
        <f>Table3[[#This Row],[Company ]]&amp;Table3[[#This Row],[Product]]</f>
        <v>MinervaCattle</v>
      </c>
      <c r="J1461" t="str">
        <f>INDEX('Company+Product scope'!D:D,MATCH(Table3[[#This Row],[Company+Product key]],'Company+Product scope'!C:C,0))</f>
        <v>Yes</v>
      </c>
    </row>
    <row r="1462" spans="1:10">
      <c r="A1462" t="s">
        <v>51</v>
      </c>
      <c r="B1462" t="s">
        <v>63</v>
      </c>
      <c r="C1462" t="s">
        <v>53</v>
      </c>
      <c r="D1462" t="s">
        <v>64</v>
      </c>
      <c r="E1462">
        <v>100</v>
      </c>
      <c r="F1462" t="s">
        <v>95</v>
      </c>
      <c r="G1462" t="s">
        <v>96</v>
      </c>
      <c r="H1462" s="321">
        <v>1025442253.5211269</v>
      </c>
      <c r="I1462" t="str">
        <f>Table3[[#This Row],[Company ]]&amp;Table3[[#This Row],[Product]]</f>
        <v>BigardCattle</v>
      </c>
      <c r="J1462" t="str">
        <f>INDEX('Company+Product scope'!D:D,MATCH(Table3[[#This Row],[Company+Product key]],'Company+Product scope'!C:C,0))</f>
        <v>Yes</v>
      </c>
    </row>
    <row r="1463" spans="1:10">
      <c r="A1463" t="s">
        <v>51</v>
      </c>
      <c r="B1463" t="s">
        <v>65</v>
      </c>
      <c r="C1463" t="s">
        <v>53</v>
      </c>
      <c r="D1463" t="s">
        <v>64</v>
      </c>
      <c r="E1463">
        <v>100</v>
      </c>
      <c r="F1463" t="s">
        <v>95</v>
      </c>
      <c r="G1463" t="s">
        <v>96</v>
      </c>
      <c r="H1463" s="321">
        <v>989861408.45070422</v>
      </c>
      <c r="I1463" t="str">
        <f>Table3[[#This Row],[Company ]]&amp;Table3[[#This Row],[Product]]</f>
        <v>Gruppo CremoniniCattle</v>
      </c>
      <c r="J1463" t="str">
        <f>INDEX('Company+Product scope'!D:D,MATCH(Table3[[#This Row],[Company+Product key]],'Company+Product scope'!C:C,0))</f>
        <v>Yes</v>
      </c>
    </row>
    <row r="1464" spans="1:10">
      <c r="A1464" t="s">
        <v>51</v>
      </c>
      <c r="B1464" t="s">
        <v>66</v>
      </c>
      <c r="C1464" t="s">
        <v>53</v>
      </c>
      <c r="D1464" t="s">
        <v>64</v>
      </c>
      <c r="E1464">
        <v>100</v>
      </c>
      <c r="F1464" t="s">
        <v>95</v>
      </c>
      <c r="G1464" t="s">
        <v>96</v>
      </c>
      <c r="H1464" s="321">
        <v>406591479</v>
      </c>
      <c r="I1464" t="str">
        <f>Table3[[#This Row],[Company ]]&amp;Table3[[#This Row],[Product]]</f>
        <v>Vion Food GroupCattle</v>
      </c>
      <c r="J1464" t="str">
        <f>INDEX('Company+Product scope'!D:D,MATCH(Table3[[#This Row],[Company+Product key]],'Company+Product scope'!C:C,0))</f>
        <v>Yes</v>
      </c>
    </row>
    <row r="1465" spans="1:10">
      <c r="A1465" t="s">
        <v>51</v>
      </c>
      <c r="B1465" t="s">
        <v>67</v>
      </c>
      <c r="C1465" t="s">
        <v>53</v>
      </c>
      <c r="D1465" t="s">
        <v>64</v>
      </c>
      <c r="E1465">
        <v>100</v>
      </c>
      <c r="F1465" t="s">
        <v>95</v>
      </c>
      <c r="G1465" t="s">
        <v>96</v>
      </c>
      <c r="H1465" s="321">
        <v>404622000</v>
      </c>
      <c r="I1465" t="str">
        <f>Table3[[#This Row],[Company ]]&amp;Table3[[#This Row],[Product]]</f>
        <v>Danish CrownCattle</v>
      </c>
      <c r="J1465" t="str">
        <f>INDEX('Company+Product scope'!D:D,MATCH(Table3[[#This Row],[Company+Product key]],'Company+Product scope'!C:C,0))</f>
        <v>Yes</v>
      </c>
    </row>
    <row r="1466" spans="1:10">
      <c r="A1466" t="s">
        <v>51</v>
      </c>
      <c r="B1466" t="s">
        <v>68</v>
      </c>
      <c r="C1466" t="s">
        <v>53</v>
      </c>
      <c r="D1466" t="s">
        <v>58</v>
      </c>
      <c r="E1466">
        <v>100</v>
      </c>
      <c r="F1466" t="s">
        <v>95</v>
      </c>
      <c r="G1466" t="s">
        <v>96</v>
      </c>
      <c r="H1466" s="321">
        <v>286500000</v>
      </c>
      <c r="I1466" t="str">
        <f>Table3[[#This Row],[Company ]]&amp;Table3[[#This Row],[Product]]</f>
        <v>Teys Cattle</v>
      </c>
      <c r="J1466" t="str">
        <f>INDEX('Company+Product scope'!D:D,MATCH(Table3[[#This Row],[Company+Product key]],'Company+Product scope'!C:C,0))</f>
        <v>Yes</v>
      </c>
    </row>
    <row r="1467" spans="1:10">
      <c r="A1467" t="s">
        <v>51</v>
      </c>
      <c r="B1467" t="s">
        <v>69</v>
      </c>
      <c r="C1467" t="s">
        <v>53</v>
      </c>
      <c r="D1467" t="s">
        <v>64</v>
      </c>
      <c r="E1467">
        <v>100</v>
      </c>
      <c r="F1467" t="s">
        <v>95</v>
      </c>
      <c r="G1467" t="s">
        <v>96</v>
      </c>
      <c r="H1467" s="321">
        <v>202204800</v>
      </c>
      <c r="I1467" t="str">
        <f>Table3[[#This Row],[Company ]]&amp;Table3[[#This Row],[Product]]</f>
        <v>WestfleischCattle</v>
      </c>
      <c r="J1467" t="str">
        <f>INDEX('Company+Product scope'!D:D,MATCH(Table3[[#This Row],[Company+Product key]],'Company+Product scope'!C:C,0))</f>
        <v>Yes</v>
      </c>
    </row>
    <row r="1468" spans="1:10">
      <c r="A1468" t="s">
        <v>51</v>
      </c>
      <c r="B1468" t="s">
        <v>70</v>
      </c>
      <c r="C1468" t="s">
        <v>53</v>
      </c>
      <c r="D1468" t="s">
        <v>64</v>
      </c>
      <c r="E1468">
        <v>100</v>
      </c>
      <c r="F1468" t="s">
        <v>95</v>
      </c>
      <c r="G1468" t="s">
        <v>96</v>
      </c>
      <c r="H1468" s="321">
        <v>193284000</v>
      </c>
      <c r="I1468" t="str">
        <f>Table3[[#This Row],[Company ]]&amp;Table3[[#This Row],[Product]]</f>
        <v>Tönnies GroupCattle</v>
      </c>
      <c r="J1468" t="str">
        <f>INDEX('Company+Product scope'!D:D,MATCH(Table3[[#This Row],[Company+Product key]],'Company+Product scope'!C:C,0))</f>
        <v>Yes</v>
      </c>
    </row>
    <row r="1469" spans="1:10">
      <c r="A1469" t="s">
        <v>51</v>
      </c>
      <c r="B1469" t="s">
        <v>52</v>
      </c>
      <c r="C1469" t="s">
        <v>71</v>
      </c>
      <c r="D1469" t="s">
        <v>57</v>
      </c>
      <c r="E1469">
        <v>100</v>
      </c>
      <c r="F1469" t="s">
        <v>95</v>
      </c>
      <c r="G1469" t="s">
        <v>96</v>
      </c>
      <c r="H1469" s="321">
        <v>4812832571.0769234</v>
      </c>
      <c r="I1469" t="str">
        <f>Table3[[#This Row],[Company ]]&amp;Table3[[#This Row],[Product]]</f>
        <v>JBSChicken</v>
      </c>
      <c r="J1469" t="str">
        <f>INDEX('Company+Product scope'!D:D,MATCH(Table3[[#This Row],[Company+Product key]],'Company+Product scope'!C:C,0))</f>
        <v>Yes</v>
      </c>
    </row>
    <row r="1470" spans="1:10">
      <c r="A1470" t="s">
        <v>51</v>
      </c>
      <c r="B1470" t="s">
        <v>52</v>
      </c>
      <c r="C1470" t="s">
        <v>71</v>
      </c>
      <c r="D1470" t="s">
        <v>54</v>
      </c>
      <c r="E1470">
        <v>100</v>
      </c>
      <c r="F1470" t="s">
        <v>95</v>
      </c>
      <c r="G1470" t="s">
        <v>96</v>
      </c>
      <c r="H1470" s="321">
        <v>3488313816.0000005</v>
      </c>
      <c r="I1470" t="str">
        <f>Table3[[#This Row],[Company ]]&amp;Table3[[#This Row],[Product]]</f>
        <v>JBSChicken</v>
      </c>
      <c r="J1470" t="str">
        <f>INDEX('Company+Product scope'!D:D,MATCH(Table3[[#This Row],[Company+Product key]],'Company+Product scope'!C:C,0))</f>
        <v>Yes</v>
      </c>
    </row>
    <row r="1471" spans="1:10">
      <c r="A1471" t="s">
        <v>51</v>
      </c>
      <c r="B1471" t="s">
        <v>52</v>
      </c>
      <c r="C1471" t="s">
        <v>71</v>
      </c>
      <c r="D1471" t="s">
        <v>64</v>
      </c>
      <c r="E1471">
        <v>100</v>
      </c>
      <c r="F1471" t="s">
        <v>95</v>
      </c>
      <c r="G1471" t="s">
        <v>96</v>
      </c>
      <c r="H1471" s="321">
        <v>918741798.15384626</v>
      </c>
      <c r="I1471" t="str">
        <f>Table3[[#This Row],[Company ]]&amp;Table3[[#This Row],[Product]]</f>
        <v>JBSChicken</v>
      </c>
      <c r="J1471" t="str">
        <f>INDEX('Company+Product scope'!D:D,MATCH(Table3[[#This Row],[Company+Product key]],'Company+Product scope'!C:C,0))</f>
        <v>Yes</v>
      </c>
    </row>
    <row r="1472" spans="1:10">
      <c r="A1472" t="s">
        <v>51</v>
      </c>
      <c r="B1472" t="s">
        <v>61</v>
      </c>
      <c r="C1472" t="s">
        <v>71</v>
      </c>
      <c r="D1472" t="s">
        <v>57</v>
      </c>
      <c r="E1472">
        <v>100</v>
      </c>
      <c r="F1472" t="s">
        <v>95</v>
      </c>
      <c r="G1472" t="s">
        <v>96</v>
      </c>
      <c r="H1472" s="321">
        <v>4628074645.1612902</v>
      </c>
      <c r="I1472" t="str">
        <f>Table3[[#This Row],[Company ]]&amp;Table3[[#This Row],[Product]]</f>
        <v>TysonChicken</v>
      </c>
      <c r="J1472" t="str">
        <f>INDEX('Company+Product scope'!D:D,MATCH(Table3[[#This Row],[Company+Product key]],'Company+Product scope'!C:C,0))</f>
        <v>Yes</v>
      </c>
    </row>
    <row r="1473" spans="1:10">
      <c r="A1473" t="s">
        <v>51</v>
      </c>
      <c r="B1473" t="s">
        <v>61</v>
      </c>
      <c r="C1473" t="s">
        <v>71</v>
      </c>
      <c r="D1473" t="s">
        <v>72</v>
      </c>
      <c r="E1473">
        <v>100</v>
      </c>
      <c r="F1473" t="s">
        <v>95</v>
      </c>
      <c r="G1473" t="s">
        <v>96</v>
      </c>
      <c r="H1473" s="321">
        <v>394705161.2903226</v>
      </c>
      <c r="I1473" t="str">
        <f>Table3[[#This Row],[Company ]]&amp;Table3[[#This Row],[Product]]</f>
        <v>TysonChicken</v>
      </c>
      <c r="J1473" t="str">
        <f>INDEX('Company+Product scope'!D:D,MATCH(Table3[[#This Row],[Company+Product key]],'Company+Product scope'!C:C,0))</f>
        <v>Yes</v>
      </c>
    </row>
    <row r="1474" spans="1:10">
      <c r="A1474" t="s">
        <v>51</v>
      </c>
      <c r="B1474" t="s">
        <v>73</v>
      </c>
      <c r="C1474" t="s">
        <v>71</v>
      </c>
      <c r="D1474" t="s">
        <v>54</v>
      </c>
      <c r="E1474">
        <v>100</v>
      </c>
      <c r="F1474" t="s">
        <v>95</v>
      </c>
      <c r="G1474" t="s">
        <v>96</v>
      </c>
      <c r="H1474" s="321">
        <v>3981999632.0000005</v>
      </c>
      <c r="I1474" t="str">
        <f>Table3[[#This Row],[Company ]]&amp;Table3[[#This Row],[Product]]</f>
        <v>BRFChicken</v>
      </c>
      <c r="J1474" t="str">
        <f>INDEX('Company+Product scope'!D:D,MATCH(Table3[[#This Row],[Company+Product key]],'Company+Product scope'!C:C,0))</f>
        <v>Yes</v>
      </c>
    </row>
    <row r="1475" spans="1:10">
      <c r="A1475" t="s">
        <v>51</v>
      </c>
      <c r="B1475" t="s">
        <v>74</v>
      </c>
      <c r="C1475" t="s">
        <v>71</v>
      </c>
      <c r="D1475" t="s">
        <v>72</v>
      </c>
      <c r="E1475">
        <v>100</v>
      </c>
      <c r="F1475" t="s">
        <v>95</v>
      </c>
      <c r="G1475" t="s">
        <v>96</v>
      </c>
      <c r="H1475" s="321">
        <v>2235870000</v>
      </c>
      <c r="I1475" t="str">
        <f>Table3[[#This Row],[Company ]]&amp;Table3[[#This Row],[Product]]</f>
        <v>Wen's Food GroupChicken</v>
      </c>
      <c r="J1475" t="str">
        <f>INDEX('Company+Product scope'!D:D,MATCH(Table3[[#This Row],[Company+Product key]],'Company+Product scope'!C:C,0))</f>
        <v>Yes</v>
      </c>
    </row>
    <row r="1476" spans="1:10">
      <c r="A1476" t="s">
        <v>51</v>
      </c>
      <c r="B1476" t="s">
        <v>60</v>
      </c>
      <c r="C1476" t="s">
        <v>71</v>
      </c>
      <c r="D1476" t="s">
        <v>57</v>
      </c>
      <c r="E1476">
        <v>100</v>
      </c>
      <c r="F1476" t="s">
        <v>95</v>
      </c>
      <c r="G1476" t="s">
        <v>96</v>
      </c>
      <c r="H1476" s="321">
        <v>1430052000</v>
      </c>
      <c r="I1476" t="str">
        <f>Table3[[#This Row],[Company ]]&amp;Table3[[#This Row],[Product]]</f>
        <v>CargillChicken</v>
      </c>
      <c r="J1476" t="str">
        <f>INDEX('Company+Product scope'!D:D,MATCH(Table3[[#This Row],[Company+Product key]],'Company+Product scope'!C:C,0))</f>
        <v>Yes</v>
      </c>
    </row>
    <row r="1477" spans="1:10">
      <c r="A1477" t="s">
        <v>51</v>
      </c>
      <c r="B1477" t="s">
        <v>60</v>
      </c>
      <c r="C1477" t="s">
        <v>71</v>
      </c>
      <c r="D1477" t="s">
        <v>54</v>
      </c>
      <c r="E1477">
        <v>100</v>
      </c>
      <c r="F1477" t="s">
        <v>95</v>
      </c>
      <c r="G1477" t="s">
        <v>96</v>
      </c>
      <c r="H1477" s="321">
        <v>664430000</v>
      </c>
      <c r="I1477" t="str">
        <f>Table3[[#This Row],[Company ]]&amp;Table3[[#This Row],[Product]]</f>
        <v>CargillChicken</v>
      </c>
      <c r="J1477" t="str">
        <f>INDEX('Company+Product scope'!D:D,MATCH(Table3[[#This Row],[Company+Product key]],'Company+Product scope'!C:C,0))</f>
        <v>Yes</v>
      </c>
    </row>
    <row r="1478" spans="1:10">
      <c r="A1478" t="s">
        <v>51</v>
      </c>
      <c r="B1478" t="s">
        <v>60</v>
      </c>
      <c r="C1478" t="s">
        <v>71</v>
      </c>
      <c r="D1478" t="s">
        <v>72</v>
      </c>
      <c r="E1478">
        <v>100</v>
      </c>
      <c r="F1478" t="s">
        <v>95</v>
      </c>
      <c r="G1478" t="s">
        <v>96</v>
      </c>
      <c r="H1478" s="321">
        <v>340200000</v>
      </c>
      <c r="I1478" t="str">
        <f>Table3[[#This Row],[Company ]]&amp;Table3[[#This Row],[Product]]</f>
        <v>CargillChicken</v>
      </c>
      <c r="J1478" t="str">
        <f>INDEX('Company+Product scope'!D:D,MATCH(Table3[[#This Row],[Company+Product key]],'Company+Product scope'!C:C,0))</f>
        <v>Yes</v>
      </c>
    </row>
    <row r="1479" spans="1:10">
      <c r="A1479" t="s">
        <v>51</v>
      </c>
      <c r="B1479" t="s">
        <v>60</v>
      </c>
      <c r="C1479" t="s">
        <v>71</v>
      </c>
      <c r="D1479" t="s">
        <v>64</v>
      </c>
      <c r="E1479">
        <v>100</v>
      </c>
      <c r="F1479" t="s">
        <v>95</v>
      </c>
      <c r="G1479" t="s">
        <v>96</v>
      </c>
      <c r="H1479" s="321">
        <v>335520000</v>
      </c>
      <c r="I1479" t="str">
        <f>Table3[[#This Row],[Company ]]&amp;Table3[[#This Row],[Product]]</f>
        <v>CargillChicken</v>
      </c>
      <c r="J1479" t="str">
        <f>INDEX('Company+Product scope'!D:D,MATCH(Table3[[#This Row],[Company+Product key]],'Company+Product scope'!C:C,0))</f>
        <v>Yes</v>
      </c>
    </row>
    <row r="1480" spans="1:10">
      <c r="A1480" t="s">
        <v>51</v>
      </c>
      <c r="B1480" t="s">
        <v>75</v>
      </c>
      <c r="C1480" t="s">
        <v>71</v>
      </c>
      <c r="D1480" t="s">
        <v>72</v>
      </c>
      <c r="E1480">
        <v>100</v>
      </c>
      <c r="F1480" t="s">
        <v>95</v>
      </c>
      <c r="G1480" t="s">
        <v>96</v>
      </c>
      <c r="H1480" s="321">
        <v>1854090000</v>
      </c>
      <c r="I1480" t="str">
        <f>Table3[[#This Row],[Company ]]&amp;Table3[[#This Row],[Product]]</f>
        <v>JapfaChicken</v>
      </c>
      <c r="J1480" t="str">
        <f>INDEX('Company+Product scope'!D:D,MATCH(Table3[[#This Row],[Company+Product key]],'Company+Product scope'!C:C,0))</f>
        <v>Yes</v>
      </c>
    </row>
    <row r="1481" spans="1:10">
      <c r="A1481" t="s">
        <v>51</v>
      </c>
      <c r="B1481" t="s">
        <v>76</v>
      </c>
      <c r="C1481" t="s">
        <v>71</v>
      </c>
      <c r="D1481" t="s">
        <v>72</v>
      </c>
      <c r="E1481">
        <v>100</v>
      </c>
      <c r="F1481" t="s">
        <v>95</v>
      </c>
      <c r="G1481" t="s">
        <v>96</v>
      </c>
      <c r="H1481" s="321">
        <v>1530900000</v>
      </c>
      <c r="I1481" t="str">
        <f>Table3[[#This Row],[Company ]]&amp;Table3[[#This Row],[Product]]</f>
        <v>Wellhope AgritechChicken</v>
      </c>
      <c r="J1481" t="str">
        <f>INDEX('Company+Product scope'!D:D,MATCH(Table3[[#This Row],[Company+Product key]],'Company+Product scope'!C:C,0))</f>
        <v>Yes</v>
      </c>
    </row>
    <row r="1482" spans="1:10">
      <c r="A1482" t="s">
        <v>51</v>
      </c>
      <c r="B1482" t="s">
        <v>77</v>
      </c>
      <c r="C1482" t="s">
        <v>71</v>
      </c>
      <c r="D1482" t="s">
        <v>72</v>
      </c>
      <c r="E1482">
        <v>100</v>
      </c>
      <c r="F1482" t="s">
        <v>95</v>
      </c>
      <c r="G1482" t="s">
        <v>96</v>
      </c>
      <c r="H1482" s="321">
        <v>1294650000</v>
      </c>
      <c r="I1482" t="str">
        <f>Table3[[#This Row],[Company ]]&amp;Table3[[#This Row],[Product]]</f>
        <v>Charoen PokphandChicken</v>
      </c>
      <c r="J1482" t="str">
        <f>INDEX('Company+Product scope'!D:D,MATCH(Table3[[#This Row],[Company+Product key]],'Company+Product scope'!C:C,0))</f>
        <v>Yes</v>
      </c>
    </row>
    <row r="1483" spans="1:10">
      <c r="A1483" t="s">
        <v>51</v>
      </c>
      <c r="B1483" t="s">
        <v>77</v>
      </c>
      <c r="C1483" t="s">
        <v>71</v>
      </c>
      <c r="D1483" t="s">
        <v>78</v>
      </c>
      <c r="E1483">
        <v>100</v>
      </c>
      <c r="F1483" t="s">
        <v>95</v>
      </c>
      <c r="G1483" t="s">
        <v>96</v>
      </c>
      <c r="H1483" s="321">
        <v>145300000</v>
      </c>
      <c r="I1483" t="str">
        <f>Table3[[#This Row],[Company ]]&amp;Table3[[#This Row],[Product]]</f>
        <v>Charoen PokphandChicken</v>
      </c>
      <c r="J1483" t="str">
        <f>INDEX('Company+Product scope'!D:D,MATCH(Table3[[#This Row],[Company+Product key]],'Company+Product scope'!C:C,0))</f>
        <v>Yes</v>
      </c>
    </row>
    <row r="1484" spans="1:10">
      <c r="A1484" t="s">
        <v>51</v>
      </c>
      <c r="B1484" t="s">
        <v>79</v>
      </c>
      <c r="C1484" t="s">
        <v>71</v>
      </c>
      <c r="D1484" t="s">
        <v>72</v>
      </c>
      <c r="E1484">
        <v>100</v>
      </c>
      <c r="F1484" t="s">
        <v>95</v>
      </c>
      <c r="G1484" t="s">
        <v>96</v>
      </c>
      <c r="H1484" s="321">
        <v>1285200000</v>
      </c>
      <c r="I1484" t="str">
        <f>Table3[[#This Row],[Company ]]&amp;Table3[[#This Row],[Product]]</f>
        <v>Fuijan Sunner DevelopmentChicken</v>
      </c>
      <c r="J1484" t="str">
        <f>INDEX('Company+Product scope'!D:D,MATCH(Table3[[#This Row],[Company+Product key]],'Company+Product scope'!C:C,0))</f>
        <v>Yes</v>
      </c>
    </row>
    <row r="1485" spans="1:10">
      <c r="A1485" t="s">
        <v>51</v>
      </c>
      <c r="B1485" t="s">
        <v>80</v>
      </c>
      <c r="C1485" t="s">
        <v>71</v>
      </c>
      <c r="D1485" t="s">
        <v>57</v>
      </c>
      <c r="E1485">
        <v>100</v>
      </c>
      <c r="F1485" t="s">
        <v>95</v>
      </c>
      <c r="G1485" t="s">
        <v>96</v>
      </c>
      <c r="H1485" s="321">
        <v>1788900000</v>
      </c>
      <c r="I1485" t="str">
        <f>Table3[[#This Row],[Company ]]&amp;Table3[[#This Row],[Product]]</f>
        <v>Koch FoodsChicken</v>
      </c>
      <c r="J1485" t="str">
        <f>INDEX('Company+Product scope'!D:D,MATCH(Table3[[#This Row],[Company+Product key]],'Company+Product scope'!C:C,0))</f>
        <v>Yes</v>
      </c>
    </row>
    <row r="1486" spans="1:10">
      <c r="A1486" t="s">
        <v>51</v>
      </c>
      <c r="B1486" t="s">
        <v>81</v>
      </c>
      <c r="C1486" t="s">
        <v>71</v>
      </c>
      <c r="D1486" t="s">
        <v>82</v>
      </c>
      <c r="E1486">
        <v>100</v>
      </c>
      <c r="F1486" t="s">
        <v>95</v>
      </c>
      <c r="G1486" t="s">
        <v>96</v>
      </c>
      <c r="H1486" s="321">
        <v>1238314000</v>
      </c>
      <c r="I1486" t="str">
        <f>Table3[[#This Row],[Company ]]&amp;Table3[[#This Row],[Product]]</f>
        <v>Arab Company for Livestock Development (ACOLID)Chicken</v>
      </c>
      <c r="J1486" t="str">
        <f>INDEX('Company+Product scope'!D:D,MATCH(Table3[[#This Row],[Company+Product key]],'Company+Product scope'!C:C,0))</f>
        <v>Yes</v>
      </c>
    </row>
    <row r="1487" spans="1:10">
      <c r="A1487" t="s">
        <v>51</v>
      </c>
      <c r="B1487" t="s">
        <v>83</v>
      </c>
      <c r="C1487" t="s">
        <v>71</v>
      </c>
      <c r="D1487" t="s">
        <v>72</v>
      </c>
      <c r="E1487">
        <v>100</v>
      </c>
      <c r="F1487" t="s">
        <v>95</v>
      </c>
      <c r="G1487" t="s">
        <v>96</v>
      </c>
      <c r="H1487" s="321">
        <v>1243204200</v>
      </c>
      <c r="I1487" t="str">
        <f>Table3[[#This Row],[Company ]]&amp;Table3[[#This Row],[Product]]</f>
        <v>New Hope GroupChicken</v>
      </c>
      <c r="J1487" t="str">
        <f>INDEX('Company+Product scope'!D:D,MATCH(Table3[[#This Row],[Company+Product key]],'Company+Product scope'!C:C,0))</f>
        <v>Yes</v>
      </c>
    </row>
    <row r="1488" spans="1:10">
      <c r="A1488" t="s">
        <v>51</v>
      </c>
      <c r="B1488" t="s">
        <v>84</v>
      </c>
      <c r="C1488" t="s">
        <v>71</v>
      </c>
      <c r="D1488" t="s">
        <v>54</v>
      </c>
      <c r="E1488">
        <v>100</v>
      </c>
      <c r="F1488" t="s">
        <v>95</v>
      </c>
      <c r="G1488" t="s">
        <v>96</v>
      </c>
      <c r="H1488" s="321">
        <v>1247350000</v>
      </c>
      <c r="I1488" t="str">
        <f>Table3[[#This Row],[Company ]]&amp;Table3[[#This Row],[Product]]</f>
        <v>Industrias BachocoChicken</v>
      </c>
      <c r="J1488" t="str">
        <f>INDEX('Company+Product scope'!D:D,MATCH(Table3[[#This Row],[Company+Product key]],'Company+Product scope'!C:C,0))</f>
        <v>Yes</v>
      </c>
    </row>
    <row r="1489" spans="1:10">
      <c r="A1489" t="s">
        <v>51</v>
      </c>
      <c r="B1489" t="s">
        <v>84</v>
      </c>
      <c r="C1489" t="s">
        <v>71</v>
      </c>
      <c r="D1489" t="s">
        <v>57</v>
      </c>
      <c r="E1489">
        <v>100</v>
      </c>
      <c r="F1489" t="s">
        <v>95</v>
      </c>
      <c r="G1489" t="s">
        <v>96</v>
      </c>
      <c r="H1489" s="321">
        <v>360450000</v>
      </c>
      <c r="I1489" t="str">
        <f>Table3[[#This Row],[Company ]]&amp;Table3[[#This Row],[Product]]</f>
        <v>Industrias BachocoChicken</v>
      </c>
      <c r="J1489" t="str">
        <f>INDEX('Company+Product scope'!D:D,MATCH(Table3[[#This Row],[Company+Product key]],'Company+Product scope'!C:C,0))</f>
        <v>Yes</v>
      </c>
    </row>
    <row r="1490" spans="1:10">
      <c r="A1490" t="s">
        <v>51</v>
      </c>
      <c r="B1490" t="s">
        <v>85</v>
      </c>
      <c r="C1490" t="s">
        <v>71</v>
      </c>
      <c r="D1490" t="s">
        <v>57</v>
      </c>
      <c r="E1490">
        <v>100</v>
      </c>
      <c r="F1490" t="s">
        <v>95</v>
      </c>
      <c r="G1490" t="s">
        <v>96</v>
      </c>
      <c r="H1490" s="321">
        <v>1642050000</v>
      </c>
      <c r="I1490" t="str">
        <f>Table3[[#This Row],[Company ]]&amp;Table3[[#This Row],[Product]]</f>
        <v>Perdue FarmsChicken</v>
      </c>
      <c r="J1490" t="str">
        <f>INDEX('Company+Product scope'!D:D,MATCH(Table3[[#This Row],[Company+Product key]],'Company+Product scope'!C:C,0))</f>
        <v>Yes</v>
      </c>
    </row>
    <row r="1491" spans="1:10">
      <c r="A1491" t="s">
        <v>51</v>
      </c>
      <c r="B1491" t="s">
        <v>86</v>
      </c>
      <c r="C1491" t="s">
        <v>71</v>
      </c>
      <c r="D1491" t="s">
        <v>57</v>
      </c>
      <c r="E1491">
        <v>100</v>
      </c>
      <c r="F1491" t="s">
        <v>95</v>
      </c>
      <c r="G1491" t="s">
        <v>96</v>
      </c>
      <c r="H1491" s="321">
        <v>1430052000</v>
      </c>
      <c r="I1491" t="str">
        <f>Table3[[#This Row],[Company ]]&amp;Table3[[#This Row],[Product]]</f>
        <v>Continental Grain CompanyChicken</v>
      </c>
      <c r="J1491" t="str">
        <f>INDEX('Company+Product scope'!D:D,MATCH(Table3[[#This Row],[Company+Product key]],'Company+Product scope'!C:C,0))</f>
        <v>Yes</v>
      </c>
    </row>
    <row r="1492" spans="1:10">
      <c r="A1492" t="s">
        <v>51</v>
      </c>
      <c r="B1492" t="s">
        <v>87</v>
      </c>
      <c r="C1492" t="s">
        <v>71</v>
      </c>
      <c r="D1492" t="s">
        <v>72</v>
      </c>
      <c r="E1492">
        <v>100</v>
      </c>
      <c r="F1492" t="s">
        <v>95</v>
      </c>
      <c r="G1492" t="s">
        <v>96</v>
      </c>
      <c r="H1492" s="321">
        <v>395640000</v>
      </c>
      <c r="I1492" t="str">
        <f>Table3[[#This Row],[Company ]]&amp;Table3[[#This Row],[Product]]</f>
        <v>WH GroupChicken</v>
      </c>
      <c r="J1492" t="str">
        <f>INDEX('Company+Product scope'!D:D,MATCH(Table3[[#This Row],[Company+Product key]],'Company+Product scope'!C:C,0))</f>
        <v>Yes</v>
      </c>
    </row>
    <row r="1493" spans="1:10">
      <c r="A1493" t="s">
        <v>51</v>
      </c>
      <c r="B1493" t="s">
        <v>87</v>
      </c>
      <c r="C1493" t="s">
        <v>71</v>
      </c>
      <c r="D1493" t="s">
        <v>88</v>
      </c>
      <c r="E1493">
        <v>100</v>
      </c>
      <c r="F1493" t="s">
        <v>95</v>
      </c>
      <c r="G1493" t="s">
        <v>96</v>
      </c>
      <c r="H1493" s="321">
        <v>229220000</v>
      </c>
      <c r="I1493" t="str">
        <f>Table3[[#This Row],[Company ]]&amp;Table3[[#This Row],[Product]]</f>
        <v>WH GroupChicken</v>
      </c>
      <c r="J1493" t="str">
        <f>INDEX('Company+Product scope'!D:D,MATCH(Table3[[#This Row],[Company+Product key]],'Company+Product scope'!C:C,0))</f>
        <v>Yes</v>
      </c>
    </row>
    <row r="1494" spans="1:10">
      <c r="A1494" t="s">
        <v>51</v>
      </c>
      <c r="B1494" t="s">
        <v>89</v>
      </c>
      <c r="C1494" t="s">
        <v>71</v>
      </c>
      <c r="D1494" t="s">
        <v>54</v>
      </c>
      <c r="E1494">
        <v>100</v>
      </c>
      <c r="F1494" t="s">
        <v>95</v>
      </c>
      <c r="G1494" t="s">
        <v>96</v>
      </c>
      <c r="H1494" s="321">
        <v>792376000.00000012</v>
      </c>
      <c r="I1494" t="str">
        <f>Table3[[#This Row],[Company ]]&amp;Table3[[#This Row],[Product]]</f>
        <v>Aurora AlimentosChicken</v>
      </c>
      <c r="J1494" t="str">
        <f>INDEX('Company+Product scope'!D:D,MATCH(Table3[[#This Row],[Company+Product key]],'Company+Product scope'!C:C,0))</f>
        <v>Yes</v>
      </c>
    </row>
    <row r="1495" spans="1:10">
      <c r="A1495" t="s">
        <v>51</v>
      </c>
      <c r="B1495" t="s">
        <v>87</v>
      </c>
      <c r="C1495" t="s">
        <v>90</v>
      </c>
      <c r="D1495" t="s">
        <v>57</v>
      </c>
      <c r="E1495">
        <v>100</v>
      </c>
      <c r="F1495" t="s">
        <v>95</v>
      </c>
      <c r="G1495" t="s">
        <v>96</v>
      </c>
      <c r="H1495" s="321">
        <v>3419006305.0739722</v>
      </c>
      <c r="I1495" t="str">
        <f>Table3[[#This Row],[Company ]]&amp;Table3[[#This Row],[Product]]</f>
        <v>WH GroupPigs</v>
      </c>
      <c r="J1495" t="str">
        <f>INDEX('Company+Product scope'!D:D,MATCH(Table3[[#This Row],[Company+Product key]],'Company+Product scope'!C:C,0))</f>
        <v>Yes</v>
      </c>
    </row>
    <row r="1496" spans="1:10">
      <c r="A1496" t="s">
        <v>51</v>
      </c>
      <c r="B1496" t="s">
        <v>87</v>
      </c>
      <c r="C1496" t="s">
        <v>90</v>
      </c>
      <c r="D1496" t="s">
        <v>72</v>
      </c>
      <c r="E1496">
        <v>100</v>
      </c>
      <c r="F1496" t="s">
        <v>95</v>
      </c>
      <c r="G1496" t="s">
        <v>96</v>
      </c>
      <c r="H1496" s="321">
        <v>1489107110.3305023</v>
      </c>
      <c r="I1496" t="str">
        <f>Table3[[#This Row],[Company ]]&amp;Table3[[#This Row],[Product]]</f>
        <v>WH GroupPigs</v>
      </c>
      <c r="J1496" t="str">
        <f>INDEX('Company+Product scope'!D:D,MATCH(Table3[[#This Row],[Company+Product key]],'Company+Product scope'!C:C,0))</f>
        <v>Yes</v>
      </c>
    </row>
    <row r="1497" spans="1:10">
      <c r="A1497" t="s">
        <v>51</v>
      </c>
      <c r="B1497" t="s">
        <v>87</v>
      </c>
      <c r="C1497" t="s">
        <v>90</v>
      </c>
      <c r="D1497" t="s">
        <v>88</v>
      </c>
      <c r="E1497">
        <v>100</v>
      </c>
      <c r="F1497" t="s">
        <v>95</v>
      </c>
      <c r="G1497" t="s">
        <v>96</v>
      </c>
      <c r="H1497" s="321">
        <v>726226277.89776635</v>
      </c>
      <c r="I1497" t="str">
        <f>Table3[[#This Row],[Company ]]&amp;Table3[[#This Row],[Product]]</f>
        <v>WH GroupPigs</v>
      </c>
      <c r="J1497" t="str">
        <f>INDEX('Company+Product scope'!D:D,MATCH(Table3[[#This Row],[Company+Product key]],'Company+Product scope'!C:C,0))</f>
        <v>Yes</v>
      </c>
    </row>
    <row r="1498" spans="1:10">
      <c r="A1498" t="s">
        <v>51</v>
      </c>
      <c r="B1498" t="s">
        <v>52</v>
      </c>
      <c r="C1498" t="s">
        <v>90</v>
      </c>
      <c r="D1498" t="s">
        <v>57</v>
      </c>
      <c r="E1498">
        <v>100</v>
      </c>
      <c r="F1498" t="s">
        <v>95</v>
      </c>
      <c r="G1498" t="s">
        <v>96</v>
      </c>
      <c r="H1498" s="321">
        <v>3087358080</v>
      </c>
      <c r="I1498" t="str">
        <f>Table3[[#This Row],[Company ]]&amp;Table3[[#This Row],[Product]]</f>
        <v>JBSPigs</v>
      </c>
      <c r="J1498" t="str">
        <f>INDEX('Company+Product scope'!D:D,MATCH(Table3[[#This Row],[Company+Product key]],'Company+Product scope'!C:C,0))</f>
        <v>Yes</v>
      </c>
    </row>
    <row r="1499" spans="1:10">
      <c r="A1499" t="s">
        <v>51</v>
      </c>
      <c r="B1499" t="s">
        <v>52</v>
      </c>
      <c r="C1499" t="s">
        <v>90</v>
      </c>
      <c r="D1499" t="s">
        <v>54</v>
      </c>
      <c r="E1499">
        <v>100</v>
      </c>
      <c r="F1499" t="s">
        <v>95</v>
      </c>
      <c r="G1499" t="s">
        <v>96</v>
      </c>
      <c r="H1499" s="321">
        <v>1013560320</v>
      </c>
      <c r="I1499" t="str">
        <f>Table3[[#This Row],[Company ]]&amp;Table3[[#This Row],[Product]]</f>
        <v>JBSPigs</v>
      </c>
      <c r="J1499" t="str">
        <f>INDEX('Company+Product scope'!D:D,MATCH(Table3[[#This Row],[Company+Product key]],'Company+Product scope'!C:C,0))</f>
        <v>Yes</v>
      </c>
    </row>
    <row r="1500" spans="1:10">
      <c r="A1500" t="s">
        <v>51</v>
      </c>
      <c r="B1500" t="s">
        <v>52</v>
      </c>
      <c r="C1500" t="s">
        <v>90</v>
      </c>
      <c r="D1500" t="s">
        <v>58</v>
      </c>
      <c r="E1500">
        <v>100</v>
      </c>
      <c r="F1500" t="s">
        <v>95</v>
      </c>
      <c r="G1500" t="s">
        <v>96</v>
      </c>
      <c r="H1500" s="321">
        <v>225609945.59999999</v>
      </c>
      <c r="I1500" t="str">
        <f>Table3[[#This Row],[Company ]]&amp;Table3[[#This Row],[Product]]</f>
        <v>JBSPigs</v>
      </c>
      <c r="J1500" t="str">
        <f>INDEX('Company+Product scope'!D:D,MATCH(Table3[[#This Row],[Company+Product key]],'Company+Product scope'!C:C,0))</f>
        <v>Yes</v>
      </c>
    </row>
    <row r="1501" spans="1:10">
      <c r="A1501" t="s">
        <v>51</v>
      </c>
      <c r="B1501" t="s">
        <v>52</v>
      </c>
      <c r="C1501" t="s">
        <v>90</v>
      </c>
      <c r="D1501" t="s">
        <v>64</v>
      </c>
      <c r="E1501">
        <v>100</v>
      </c>
      <c r="F1501" t="s">
        <v>95</v>
      </c>
      <c r="G1501" t="s">
        <v>96</v>
      </c>
      <c r="H1501" s="321">
        <v>236182240.80000001</v>
      </c>
      <c r="I1501" t="str">
        <f>Table3[[#This Row],[Company ]]&amp;Table3[[#This Row],[Product]]</f>
        <v>JBSPigs</v>
      </c>
      <c r="J1501" t="str">
        <f>INDEX('Company+Product scope'!D:D,MATCH(Table3[[#This Row],[Company+Product key]],'Company+Product scope'!C:C,0))</f>
        <v>Yes</v>
      </c>
    </row>
    <row r="1502" spans="1:10">
      <c r="A1502" t="s">
        <v>51</v>
      </c>
      <c r="B1502" t="s">
        <v>61</v>
      </c>
      <c r="C1502" t="s">
        <v>90</v>
      </c>
      <c r="D1502" t="s">
        <v>57</v>
      </c>
      <c r="E1502">
        <v>100</v>
      </c>
      <c r="F1502" t="s">
        <v>95</v>
      </c>
      <c r="G1502" t="s">
        <v>96</v>
      </c>
      <c r="H1502" s="321">
        <v>2365927200</v>
      </c>
      <c r="I1502" t="str">
        <f>Table3[[#This Row],[Company ]]&amp;Table3[[#This Row],[Product]]</f>
        <v>TysonPigs</v>
      </c>
      <c r="J1502" t="str">
        <f>INDEX('Company+Product scope'!D:D,MATCH(Table3[[#This Row],[Company+Product key]],'Company+Product scope'!C:C,0))</f>
        <v>Yes</v>
      </c>
    </row>
    <row r="1503" spans="1:10">
      <c r="A1503" t="s">
        <v>51</v>
      </c>
      <c r="B1503" t="s">
        <v>70</v>
      </c>
      <c r="C1503" t="s">
        <v>90</v>
      </c>
      <c r="D1503" t="s">
        <v>64</v>
      </c>
      <c r="E1503">
        <v>100</v>
      </c>
      <c r="F1503" t="s">
        <v>95</v>
      </c>
      <c r="G1503" t="s">
        <v>96</v>
      </c>
      <c r="H1503" s="321">
        <v>2063640000</v>
      </c>
      <c r="I1503" t="str">
        <f>Table3[[#This Row],[Company ]]&amp;Table3[[#This Row],[Product]]</f>
        <v>Tönnies GroupPigs</v>
      </c>
      <c r="J1503" t="str">
        <f>INDEX('Company+Product scope'!D:D,MATCH(Table3[[#This Row],[Company+Product key]],'Company+Product scope'!C:C,0))</f>
        <v>Yes</v>
      </c>
    </row>
    <row r="1504" spans="1:10">
      <c r="A1504" t="s">
        <v>51</v>
      </c>
      <c r="B1504" t="s">
        <v>67</v>
      </c>
      <c r="C1504" t="s">
        <v>90</v>
      </c>
      <c r="D1504" t="s">
        <v>64</v>
      </c>
      <c r="E1504">
        <v>100</v>
      </c>
      <c r="F1504" t="s">
        <v>95</v>
      </c>
      <c r="G1504" t="s">
        <v>96</v>
      </c>
      <c r="H1504" s="321">
        <v>1694393440</v>
      </c>
      <c r="I1504" t="str">
        <f>Table3[[#This Row],[Company ]]&amp;Table3[[#This Row],[Product]]</f>
        <v>Danish CrownPigs</v>
      </c>
      <c r="J1504" t="str">
        <f>INDEX('Company+Product scope'!D:D,MATCH(Table3[[#This Row],[Company+Product key]],'Company+Product scope'!C:C,0))</f>
        <v>Yes</v>
      </c>
    </row>
    <row r="1505" spans="1:10">
      <c r="A1505" t="s">
        <v>51</v>
      </c>
      <c r="B1505" t="s">
        <v>67</v>
      </c>
      <c r="C1505" t="s">
        <v>90</v>
      </c>
      <c r="D1505" t="s">
        <v>88</v>
      </c>
      <c r="E1505">
        <v>100</v>
      </c>
      <c r="F1505" t="s">
        <v>95</v>
      </c>
      <c r="G1505" t="s">
        <v>96</v>
      </c>
      <c r="H1505" s="321">
        <v>147338560</v>
      </c>
      <c r="I1505" t="str">
        <f>Table3[[#This Row],[Company ]]&amp;Table3[[#This Row],[Product]]</f>
        <v>Danish CrownPigs</v>
      </c>
      <c r="J1505" t="str">
        <f>INDEX('Company+Product scope'!D:D,MATCH(Table3[[#This Row],[Company+Product key]],'Company+Product scope'!C:C,0))</f>
        <v>Yes</v>
      </c>
    </row>
    <row r="1506" spans="1:10">
      <c r="A1506" t="s">
        <v>51</v>
      </c>
      <c r="B1506" t="s">
        <v>66</v>
      </c>
      <c r="C1506" t="s">
        <v>90</v>
      </c>
      <c r="D1506" t="s">
        <v>64</v>
      </c>
      <c r="E1506">
        <v>100</v>
      </c>
      <c r="F1506" t="s">
        <v>95</v>
      </c>
      <c r="G1506" t="s">
        <v>96</v>
      </c>
      <c r="H1506" s="321">
        <v>1396014876</v>
      </c>
      <c r="I1506" t="str">
        <f>Table3[[#This Row],[Company ]]&amp;Table3[[#This Row],[Product]]</f>
        <v>Vion Food GroupPigs</v>
      </c>
      <c r="J1506" t="str">
        <f>INDEX('Company+Product scope'!D:D,MATCH(Table3[[#This Row],[Company+Product key]],'Company+Product scope'!C:C,0))</f>
        <v>Yes</v>
      </c>
    </row>
    <row r="1507" spans="1:10">
      <c r="A1507" t="s">
        <v>51</v>
      </c>
      <c r="B1507" t="s">
        <v>91</v>
      </c>
      <c r="C1507" t="s">
        <v>90</v>
      </c>
      <c r="D1507" t="s">
        <v>72</v>
      </c>
      <c r="E1507">
        <v>100</v>
      </c>
      <c r="F1507" t="s">
        <v>95</v>
      </c>
      <c r="G1507" t="s">
        <v>96</v>
      </c>
      <c r="H1507" s="321">
        <v>1498380000</v>
      </c>
      <c r="I1507" t="str">
        <f>Table3[[#This Row],[Company ]]&amp;Table3[[#This Row],[Product]]</f>
        <v>Muyuan FoodstuffPigs</v>
      </c>
      <c r="J1507" t="str">
        <f>INDEX('Company+Product scope'!D:D,MATCH(Table3[[#This Row],[Company+Product key]],'Company+Product scope'!C:C,0))</f>
        <v>Yes</v>
      </c>
    </row>
    <row r="1508" spans="1:10">
      <c r="A1508" t="s">
        <v>51</v>
      </c>
      <c r="B1508" t="s">
        <v>73</v>
      </c>
      <c r="C1508" t="s">
        <v>90</v>
      </c>
      <c r="D1508" t="s">
        <v>54</v>
      </c>
      <c r="E1508">
        <v>100</v>
      </c>
      <c r="F1508" t="s">
        <v>95</v>
      </c>
      <c r="G1508" t="s">
        <v>96</v>
      </c>
      <c r="H1508" s="321">
        <v>1108548480</v>
      </c>
      <c r="I1508" t="str">
        <f>Table3[[#This Row],[Company ]]&amp;Table3[[#This Row],[Product]]</f>
        <v>BRFPigs</v>
      </c>
      <c r="J1508" t="str">
        <f>INDEX('Company+Product scope'!D:D,MATCH(Table3[[#This Row],[Company+Product key]],'Company+Product scope'!C:C,0))</f>
        <v>Yes</v>
      </c>
    </row>
    <row r="1509" spans="1:10">
      <c r="A1509" t="s">
        <v>51</v>
      </c>
      <c r="B1509" t="s">
        <v>92</v>
      </c>
      <c r="C1509" t="s">
        <v>90</v>
      </c>
      <c r="D1509" t="s">
        <v>64</v>
      </c>
      <c r="E1509">
        <v>100</v>
      </c>
      <c r="F1509" t="s">
        <v>95</v>
      </c>
      <c r="G1509" t="s">
        <v>96</v>
      </c>
      <c r="H1509" s="321">
        <v>986666666.66666663</v>
      </c>
      <c r="I1509" t="str">
        <f>Table3[[#This Row],[Company ]]&amp;Table3[[#This Row],[Product]]</f>
        <v>Grupo VallPigs</v>
      </c>
      <c r="J1509" t="str">
        <f>INDEX('Company+Product scope'!D:D,MATCH(Table3[[#This Row],[Company+Product key]],'Company+Product scope'!C:C,0))</f>
        <v>Yes</v>
      </c>
    </row>
    <row r="1510" spans="1:10">
      <c r="A1510" t="s">
        <v>51</v>
      </c>
      <c r="B1510" t="s">
        <v>93</v>
      </c>
      <c r="C1510" t="s">
        <v>90</v>
      </c>
      <c r="D1510" t="s">
        <v>72</v>
      </c>
      <c r="E1510">
        <v>100</v>
      </c>
      <c r="F1510" t="s">
        <v>95</v>
      </c>
      <c r="G1510" t="s">
        <v>96</v>
      </c>
      <c r="H1510" s="321">
        <v>954850000</v>
      </c>
      <c r="I1510" t="str">
        <f>Table3[[#This Row],[Company ]]&amp;Table3[[#This Row],[Product]]</f>
        <v>Zhengbang GroupPigs</v>
      </c>
      <c r="J1510" t="str">
        <f>INDEX('Company+Product scope'!D:D,MATCH(Table3[[#This Row],[Company+Product key]],'Company+Product scope'!C:C,0))</f>
        <v>Yes</v>
      </c>
    </row>
    <row r="1511" spans="1:10">
      <c r="A1511" t="s">
        <v>51</v>
      </c>
      <c r="B1511" t="s">
        <v>63</v>
      </c>
      <c r="C1511" t="s">
        <v>90</v>
      </c>
      <c r="D1511" t="s">
        <v>64</v>
      </c>
      <c r="E1511">
        <v>100</v>
      </c>
      <c r="F1511" t="s">
        <v>95</v>
      </c>
      <c r="G1511" t="s">
        <v>96</v>
      </c>
      <c r="H1511" s="321">
        <v>972307692.30769241</v>
      </c>
      <c r="I1511" t="str">
        <f>Table3[[#This Row],[Company ]]&amp;Table3[[#This Row],[Product]]</f>
        <v>BigardPigs</v>
      </c>
      <c r="J1511" t="str">
        <f>INDEX('Company+Product scope'!D:D,MATCH(Table3[[#This Row],[Company+Product key]],'Company+Product scope'!C:C,0))</f>
        <v>Yes</v>
      </c>
    </row>
    <row r="1512" spans="1:10">
      <c r="A1512" t="s">
        <v>51</v>
      </c>
      <c r="B1512" t="s">
        <v>89</v>
      </c>
      <c r="C1512" t="s">
        <v>90</v>
      </c>
      <c r="D1512" t="s">
        <v>54</v>
      </c>
      <c r="E1512">
        <v>100</v>
      </c>
      <c r="F1512" t="s">
        <v>95</v>
      </c>
      <c r="G1512" t="s">
        <v>96</v>
      </c>
      <c r="H1512" s="321">
        <v>839500000</v>
      </c>
      <c r="I1512" t="str">
        <f>Table3[[#This Row],[Company ]]&amp;Table3[[#This Row],[Product]]</f>
        <v>Aurora AlimentosPigs</v>
      </c>
      <c r="J1512" t="str">
        <f>INDEX('Company+Product scope'!D:D,MATCH(Table3[[#This Row],[Company+Product key]],'Company+Product scope'!C:C,0))</f>
        <v>Yes</v>
      </c>
    </row>
    <row r="1513" spans="1:10">
      <c r="A1513" t="s">
        <v>51</v>
      </c>
      <c r="B1513" t="s">
        <v>77</v>
      </c>
      <c r="C1513" t="s">
        <v>90</v>
      </c>
      <c r="D1513" t="s">
        <v>57</v>
      </c>
      <c r="E1513">
        <v>100</v>
      </c>
      <c r="F1513" t="s">
        <v>95</v>
      </c>
      <c r="G1513" t="s">
        <v>96</v>
      </c>
      <c r="H1513" s="321">
        <v>437000000</v>
      </c>
      <c r="I1513" t="str">
        <f>Table3[[#This Row],[Company ]]&amp;Table3[[#This Row],[Product]]</f>
        <v>Charoen PokphandPigs</v>
      </c>
      <c r="J1513" t="str">
        <f>INDEX('Company+Product scope'!D:D,MATCH(Table3[[#This Row],[Company+Product key]],'Company+Product scope'!C:C,0))</f>
        <v>Yes</v>
      </c>
    </row>
    <row r="1514" spans="1:10">
      <c r="A1514" t="s">
        <v>51</v>
      </c>
      <c r="B1514" t="s">
        <v>77</v>
      </c>
      <c r="C1514" t="s">
        <v>90</v>
      </c>
      <c r="D1514" t="s">
        <v>78</v>
      </c>
      <c r="E1514">
        <v>100</v>
      </c>
      <c r="F1514" t="s">
        <v>95</v>
      </c>
      <c r="G1514" t="s">
        <v>96</v>
      </c>
      <c r="H1514" s="321">
        <v>263400000</v>
      </c>
      <c r="I1514" t="str">
        <f>Table3[[#This Row],[Company ]]&amp;Table3[[#This Row],[Product]]</f>
        <v>Charoen PokphandPigs</v>
      </c>
      <c r="J1514" t="str">
        <f>INDEX('Company+Product scope'!D:D,MATCH(Table3[[#This Row],[Company+Product key]],'Company+Product scope'!C:C,0))</f>
        <v>Yes</v>
      </c>
    </row>
    <row r="1515" spans="1:10">
      <c r="A1515" t="s">
        <v>51</v>
      </c>
      <c r="B1515" t="s">
        <v>77</v>
      </c>
      <c r="C1515" t="s">
        <v>90</v>
      </c>
      <c r="D1515" t="s">
        <v>72</v>
      </c>
      <c r="E1515">
        <v>100</v>
      </c>
      <c r="F1515" t="s">
        <v>95</v>
      </c>
      <c r="G1515" t="s">
        <v>96</v>
      </c>
      <c r="H1515" s="321">
        <v>127690000</v>
      </c>
      <c r="I1515" t="str">
        <f>Table3[[#This Row],[Company ]]&amp;Table3[[#This Row],[Product]]</f>
        <v>Charoen PokphandPigs</v>
      </c>
      <c r="J1515" t="str">
        <f>INDEX('Company+Product scope'!D:D,MATCH(Table3[[#This Row],[Company+Product key]],'Company+Product scope'!C:C,0))</f>
        <v>Yes</v>
      </c>
    </row>
    <row r="1516" spans="1:10">
      <c r="A1516" t="s">
        <v>51</v>
      </c>
      <c r="B1516" t="s">
        <v>69</v>
      </c>
      <c r="C1516" t="s">
        <v>90</v>
      </c>
      <c r="D1516" t="s">
        <v>64</v>
      </c>
      <c r="E1516">
        <v>100</v>
      </c>
      <c r="F1516" t="s">
        <v>95</v>
      </c>
      <c r="G1516" t="s">
        <v>96</v>
      </c>
      <c r="H1516" s="321">
        <v>765600000</v>
      </c>
      <c r="I1516" t="str">
        <f>Table3[[#This Row],[Company ]]&amp;Table3[[#This Row],[Product]]</f>
        <v>WestfleischPigs</v>
      </c>
      <c r="J1516" t="str">
        <f>INDEX('Company+Product scope'!D:D,MATCH(Table3[[#This Row],[Company+Product key]],'Company+Product scope'!C:C,0))</f>
        <v>Yes</v>
      </c>
    </row>
    <row r="1517" spans="1:10">
      <c r="A1517" t="s">
        <v>51</v>
      </c>
      <c r="B1517" t="s">
        <v>94</v>
      </c>
      <c r="C1517" t="s">
        <v>90</v>
      </c>
      <c r="D1517" t="s">
        <v>64</v>
      </c>
      <c r="E1517">
        <v>100</v>
      </c>
      <c r="F1517" t="s">
        <v>95</v>
      </c>
      <c r="G1517" t="s">
        <v>96</v>
      </c>
      <c r="H1517" s="321">
        <v>742400000</v>
      </c>
      <c r="I1517" t="str">
        <f>Table3[[#This Row],[Company ]]&amp;Table3[[#This Row],[Product]]</f>
        <v>Grupo JorgePigs</v>
      </c>
      <c r="J1517" t="str">
        <f>INDEX('Company+Product scope'!D:D,MATCH(Table3[[#This Row],[Company+Product key]],'Company+Product scope'!C:C,0))</f>
        <v>Yes</v>
      </c>
    </row>
    <row r="1518" spans="1:10">
      <c r="A1518" t="s">
        <v>51</v>
      </c>
      <c r="B1518" t="s">
        <v>83</v>
      </c>
      <c r="C1518" t="s">
        <v>90</v>
      </c>
      <c r="D1518" t="s">
        <v>72</v>
      </c>
      <c r="E1518">
        <v>100</v>
      </c>
      <c r="F1518" t="s">
        <v>95</v>
      </c>
      <c r="G1518" t="s">
        <v>96</v>
      </c>
      <c r="H1518" s="321">
        <v>447480000</v>
      </c>
      <c r="I1518" t="str">
        <f>Table3[[#This Row],[Company ]]&amp;Table3[[#This Row],[Product]]</f>
        <v>New Hope GroupPigs</v>
      </c>
      <c r="J1518" t="str">
        <f>INDEX('Company+Product scope'!D:D,MATCH(Table3[[#This Row],[Company+Product key]],'Company+Product scope'!C:C,0))</f>
        <v>Yes</v>
      </c>
    </row>
    <row r="1519" spans="1:10">
      <c r="A1519" t="s">
        <v>51</v>
      </c>
      <c r="B1519" t="s">
        <v>74</v>
      </c>
      <c r="C1519" t="s">
        <v>90</v>
      </c>
      <c r="D1519" t="s">
        <v>72</v>
      </c>
      <c r="E1519">
        <v>100</v>
      </c>
      <c r="F1519" t="s">
        <v>95</v>
      </c>
      <c r="G1519" t="s">
        <v>96</v>
      </c>
      <c r="H1519" s="321">
        <v>433920000</v>
      </c>
      <c r="I1519" t="str">
        <f>Table3[[#This Row],[Company ]]&amp;Table3[[#This Row],[Product]]</f>
        <v>Wen's Food GroupPigs</v>
      </c>
      <c r="J1519" t="str">
        <f>INDEX('Company+Product scope'!D:D,MATCH(Table3[[#This Row],[Company+Product key]],'Company+Product scope'!C:C,0))</f>
        <v>Yes</v>
      </c>
    </row>
    <row r="1520" spans="1:10">
      <c r="A1520" t="s">
        <v>51</v>
      </c>
      <c r="B1520" t="s">
        <v>65</v>
      </c>
      <c r="C1520" t="s">
        <v>90</v>
      </c>
      <c r="D1520" t="s">
        <v>64</v>
      </c>
      <c r="E1520">
        <v>100</v>
      </c>
      <c r="F1520" t="s">
        <v>95</v>
      </c>
      <c r="G1520" t="s">
        <v>96</v>
      </c>
      <c r="H1520" s="321">
        <v>82051282.051282048</v>
      </c>
      <c r="I1520" t="str">
        <f>Table3[[#This Row],[Company ]]&amp;Table3[[#This Row],[Product]]</f>
        <v>Gruppo CremoniniPigs</v>
      </c>
      <c r="J1520" t="str">
        <f>INDEX('Company+Product scope'!D:D,MATCH(Table3[[#This Row],[Company+Product key]],'Company+Product scope'!C:C,0))</f>
        <v>Yes</v>
      </c>
    </row>
    <row r="1521" spans="1:10">
      <c r="A1521" t="s">
        <v>51</v>
      </c>
      <c r="B1521" t="s">
        <v>52</v>
      </c>
      <c r="C1521" t="s">
        <v>53</v>
      </c>
      <c r="D1521" t="s">
        <v>54</v>
      </c>
      <c r="E1521">
        <v>100</v>
      </c>
      <c r="F1521" t="s">
        <v>97</v>
      </c>
      <c r="G1521" t="s">
        <v>96</v>
      </c>
      <c r="H1521" s="321">
        <v>2244594726.0479164</v>
      </c>
      <c r="I1521" t="str">
        <f>Table3[[#This Row],[Company ]]&amp;Table3[[#This Row],[Product]]</f>
        <v>JBSCattle</v>
      </c>
      <c r="J1521" t="str">
        <f>INDEX('Company+Product scope'!D:D,MATCH(Table3[[#This Row],[Company+Product key]],'Company+Product scope'!C:C,0))</f>
        <v>Yes</v>
      </c>
    </row>
    <row r="1522" spans="1:10">
      <c r="A1522" t="s">
        <v>51</v>
      </c>
      <c r="B1522" t="s">
        <v>52</v>
      </c>
      <c r="C1522" t="s">
        <v>53</v>
      </c>
      <c r="D1522" t="s">
        <v>57</v>
      </c>
      <c r="E1522">
        <v>100</v>
      </c>
      <c r="F1522" t="s">
        <v>97</v>
      </c>
      <c r="G1522" t="s">
        <v>96</v>
      </c>
      <c r="H1522" s="321">
        <v>3170579164.4344997</v>
      </c>
      <c r="I1522" t="str">
        <f>Table3[[#This Row],[Company ]]&amp;Table3[[#This Row],[Product]]</f>
        <v>JBSCattle</v>
      </c>
      <c r="J1522" t="str">
        <f>INDEX('Company+Product scope'!D:D,MATCH(Table3[[#This Row],[Company+Product key]],'Company+Product scope'!C:C,0))</f>
        <v>Yes</v>
      </c>
    </row>
    <row r="1523" spans="1:10">
      <c r="A1523" t="s">
        <v>51</v>
      </c>
      <c r="B1523" t="s">
        <v>52</v>
      </c>
      <c r="C1523" t="s">
        <v>53</v>
      </c>
      <c r="D1523" t="s">
        <v>58</v>
      </c>
      <c r="E1523">
        <v>100</v>
      </c>
      <c r="F1523" t="s">
        <v>97</v>
      </c>
      <c r="G1523" t="s">
        <v>96</v>
      </c>
      <c r="H1523" s="321">
        <v>545788718.32333338</v>
      </c>
      <c r="I1523" t="str">
        <f>Table3[[#This Row],[Company ]]&amp;Table3[[#This Row],[Product]]</f>
        <v>JBSCattle</v>
      </c>
      <c r="J1523" t="str">
        <f>INDEX('Company+Product scope'!D:D,MATCH(Table3[[#This Row],[Company+Product key]],'Company+Product scope'!C:C,0))</f>
        <v>Yes</v>
      </c>
    </row>
    <row r="1524" spans="1:10">
      <c r="A1524" t="s">
        <v>51</v>
      </c>
      <c r="B1524" t="s">
        <v>59</v>
      </c>
      <c r="C1524" t="s">
        <v>53</v>
      </c>
      <c r="D1524" t="s">
        <v>54</v>
      </c>
      <c r="E1524">
        <v>100</v>
      </c>
      <c r="F1524" t="s">
        <v>97</v>
      </c>
      <c r="G1524" t="s">
        <v>96</v>
      </c>
      <c r="H1524" s="321">
        <v>924501823.1222223</v>
      </c>
      <c r="I1524" t="str">
        <f>Table3[[#This Row],[Company ]]&amp;Table3[[#This Row],[Product]]</f>
        <v>MarfrigCattle</v>
      </c>
      <c r="J1524" t="str">
        <f>INDEX('Company+Product scope'!D:D,MATCH(Table3[[#This Row],[Company+Product key]],'Company+Product scope'!C:C,0))</f>
        <v>Yes</v>
      </c>
    </row>
    <row r="1525" spans="1:10">
      <c r="A1525" t="s">
        <v>51</v>
      </c>
      <c r="B1525" t="s">
        <v>59</v>
      </c>
      <c r="C1525" t="s">
        <v>53</v>
      </c>
      <c r="D1525" t="s">
        <v>57</v>
      </c>
      <c r="E1525">
        <v>100</v>
      </c>
      <c r="F1525" t="s">
        <v>97</v>
      </c>
      <c r="G1525" t="s">
        <v>96</v>
      </c>
      <c r="H1525" s="321">
        <v>1041669304.965185</v>
      </c>
      <c r="I1525" t="str">
        <f>Table3[[#This Row],[Company ]]&amp;Table3[[#This Row],[Product]]</f>
        <v>MarfrigCattle</v>
      </c>
      <c r="J1525" t="str">
        <f>INDEX('Company+Product scope'!D:D,MATCH(Table3[[#This Row],[Company+Product key]],'Company+Product scope'!C:C,0))</f>
        <v>Yes</v>
      </c>
    </row>
    <row r="1526" spans="1:10">
      <c r="A1526" t="s">
        <v>51</v>
      </c>
      <c r="B1526" t="s">
        <v>60</v>
      </c>
      <c r="C1526" t="s">
        <v>53</v>
      </c>
      <c r="D1526" t="s">
        <v>57</v>
      </c>
      <c r="E1526">
        <v>100</v>
      </c>
      <c r="F1526" t="s">
        <v>97</v>
      </c>
      <c r="G1526" t="s">
        <v>96</v>
      </c>
      <c r="H1526" s="321">
        <v>2477406944.4444442</v>
      </c>
      <c r="I1526" t="str">
        <f>Table3[[#This Row],[Company ]]&amp;Table3[[#This Row],[Product]]</f>
        <v>CargillCattle</v>
      </c>
      <c r="J1526" t="str">
        <f>INDEX('Company+Product scope'!D:D,MATCH(Table3[[#This Row],[Company+Product key]],'Company+Product scope'!C:C,0))</f>
        <v>Yes</v>
      </c>
    </row>
    <row r="1527" spans="1:10">
      <c r="A1527" t="s">
        <v>51</v>
      </c>
      <c r="B1527" t="s">
        <v>60</v>
      </c>
      <c r="C1527" t="s">
        <v>53</v>
      </c>
      <c r="D1527" t="s">
        <v>58</v>
      </c>
      <c r="E1527">
        <v>100</v>
      </c>
      <c r="F1527" t="s">
        <v>97</v>
      </c>
      <c r="G1527" t="s">
        <v>96</v>
      </c>
      <c r="H1527" s="321">
        <v>155187500</v>
      </c>
      <c r="I1527" t="str">
        <f>Table3[[#This Row],[Company ]]&amp;Table3[[#This Row],[Product]]</f>
        <v>CargillCattle</v>
      </c>
      <c r="J1527" t="str">
        <f>INDEX('Company+Product scope'!D:D,MATCH(Table3[[#This Row],[Company+Product key]],'Company+Product scope'!C:C,0))</f>
        <v>Yes</v>
      </c>
    </row>
    <row r="1528" spans="1:10">
      <c r="A1528" t="s">
        <v>51</v>
      </c>
      <c r="B1528" t="s">
        <v>61</v>
      </c>
      <c r="C1528" t="s">
        <v>53</v>
      </c>
      <c r="D1528" t="s">
        <v>57</v>
      </c>
      <c r="E1528">
        <v>100</v>
      </c>
      <c r="F1528" t="s">
        <v>97</v>
      </c>
      <c r="G1528" t="s">
        <v>96</v>
      </c>
      <c r="H1528" s="321">
        <v>2092554415.4563491</v>
      </c>
      <c r="I1528" t="str">
        <f>Table3[[#This Row],[Company ]]&amp;Table3[[#This Row],[Product]]</f>
        <v>TysonCattle</v>
      </c>
      <c r="J1528" t="str">
        <f>INDEX('Company+Product scope'!D:D,MATCH(Table3[[#This Row],[Company+Product key]],'Company+Product scope'!C:C,0))</f>
        <v>Yes</v>
      </c>
    </row>
    <row r="1529" spans="1:10">
      <c r="A1529" t="s">
        <v>51</v>
      </c>
      <c r="B1529" t="s">
        <v>61</v>
      </c>
      <c r="C1529" t="s">
        <v>53</v>
      </c>
      <c r="D1529" t="s">
        <v>58</v>
      </c>
      <c r="E1529">
        <v>100</v>
      </c>
      <c r="F1529" t="s">
        <v>97</v>
      </c>
      <c r="G1529" t="s">
        <v>96</v>
      </c>
      <c r="H1529" s="321">
        <v>94108655.95238094</v>
      </c>
      <c r="I1529" t="str">
        <f>Table3[[#This Row],[Company ]]&amp;Table3[[#This Row],[Product]]</f>
        <v>TysonCattle</v>
      </c>
      <c r="J1529" t="str">
        <f>INDEX('Company+Product scope'!D:D,MATCH(Table3[[#This Row],[Company+Product key]],'Company+Product scope'!C:C,0))</f>
        <v>Yes</v>
      </c>
    </row>
    <row r="1530" spans="1:10">
      <c r="A1530" t="s">
        <v>51</v>
      </c>
      <c r="B1530" t="s">
        <v>62</v>
      </c>
      <c r="C1530" t="s">
        <v>53</v>
      </c>
      <c r="D1530" t="s">
        <v>54</v>
      </c>
      <c r="E1530">
        <v>100</v>
      </c>
      <c r="F1530" t="s">
        <v>97</v>
      </c>
      <c r="G1530" t="s">
        <v>96</v>
      </c>
      <c r="H1530" s="321">
        <v>943189595.83333325</v>
      </c>
      <c r="I1530" t="str">
        <f>Table3[[#This Row],[Company ]]&amp;Table3[[#This Row],[Product]]</f>
        <v>MinervaCattle</v>
      </c>
      <c r="J1530" t="str">
        <f>INDEX('Company+Product scope'!D:D,MATCH(Table3[[#This Row],[Company+Product key]],'Company+Product scope'!C:C,0))</f>
        <v>Yes</v>
      </c>
    </row>
    <row r="1531" spans="1:10">
      <c r="A1531" t="s">
        <v>51</v>
      </c>
      <c r="B1531" t="s">
        <v>63</v>
      </c>
      <c r="C1531" t="s">
        <v>53</v>
      </c>
      <c r="D1531" t="s">
        <v>64</v>
      </c>
      <c r="E1531">
        <v>100</v>
      </c>
      <c r="F1531" t="s">
        <v>97</v>
      </c>
      <c r="G1531" t="s">
        <v>96</v>
      </c>
      <c r="H1531" s="321">
        <v>606720000.00000012</v>
      </c>
      <c r="I1531" t="str">
        <f>Table3[[#This Row],[Company ]]&amp;Table3[[#This Row],[Product]]</f>
        <v>BigardCattle</v>
      </c>
      <c r="J1531" t="str">
        <f>INDEX('Company+Product scope'!D:D,MATCH(Table3[[#This Row],[Company+Product key]],'Company+Product scope'!C:C,0))</f>
        <v>Yes</v>
      </c>
    </row>
    <row r="1532" spans="1:10">
      <c r="A1532" t="s">
        <v>51</v>
      </c>
      <c r="B1532" t="s">
        <v>65</v>
      </c>
      <c r="C1532" t="s">
        <v>53</v>
      </c>
      <c r="D1532" t="s">
        <v>64</v>
      </c>
      <c r="E1532">
        <v>100</v>
      </c>
      <c r="F1532" t="s">
        <v>97</v>
      </c>
      <c r="G1532" t="s">
        <v>96</v>
      </c>
      <c r="H1532" s="321">
        <v>585668000</v>
      </c>
      <c r="I1532" t="str">
        <f>Table3[[#This Row],[Company ]]&amp;Table3[[#This Row],[Product]]</f>
        <v>Gruppo CremoniniCattle</v>
      </c>
      <c r="J1532" t="str">
        <f>INDEX('Company+Product scope'!D:D,MATCH(Table3[[#This Row],[Company+Product key]],'Company+Product scope'!C:C,0))</f>
        <v>Yes</v>
      </c>
    </row>
    <row r="1533" spans="1:10">
      <c r="A1533" t="s">
        <v>51</v>
      </c>
      <c r="B1533" t="s">
        <v>66</v>
      </c>
      <c r="C1533" t="s">
        <v>53</v>
      </c>
      <c r="D1533" t="s">
        <v>64</v>
      </c>
      <c r="E1533">
        <v>100</v>
      </c>
      <c r="F1533" t="s">
        <v>97</v>
      </c>
      <c r="G1533" t="s">
        <v>96</v>
      </c>
      <c r="H1533" s="321">
        <v>240566625.07499999</v>
      </c>
      <c r="I1533" t="str">
        <f>Table3[[#This Row],[Company ]]&amp;Table3[[#This Row],[Product]]</f>
        <v>Vion Food GroupCattle</v>
      </c>
      <c r="J1533" t="str">
        <f>INDEX('Company+Product scope'!D:D,MATCH(Table3[[#This Row],[Company+Product key]],'Company+Product scope'!C:C,0))</f>
        <v>Yes</v>
      </c>
    </row>
    <row r="1534" spans="1:10">
      <c r="A1534" t="s">
        <v>51</v>
      </c>
      <c r="B1534" t="s">
        <v>67</v>
      </c>
      <c r="C1534" t="s">
        <v>53</v>
      </c>
      <c r="D1534" t="s">
        <v>64</v>
      </c>
      <c r="E1534">
        <v>100</v>
      </c>
      <c r="F1534" t="s">
        <v>97</v>
      </c>
      <c r="G1534" t="s">
        <v>96</v>
      </c>
      <c r="H1534" s="321">
        <v>239401350</v>
      </c>
      <c r="I1534" t="str">
        <f>Table3[[#This Row],[Company ]]&amp;Table3[[#This Row],[Product]]</f>
        <v>Danish CrownCattle</v>
      </c>
      <c r="J1534" t="str">
        <f>INDEX('Company+Product scope'!D:D,MATCH(Table3[[#This Row],[Company+Product key]],'Company+Product scope'!C:C,0))</f>
        <v>Yes</v>
      </c>
    </row>
    <row r="1535" spans="1:10">
      <c r="A1535" t="s">
        <v>51</v>
      </c>
      <c r="B1535" t="s">
        <v>68</v>
      </c>
      <c r="C1535" t="s">
        <v>53</v>
      </c>
      <c r="D1535" t="s">
        <v>58</v>
      </c>
      <c r="E1535">
        <v>100</v>
      </c>
      <c r="F1535" t="s">
        <v>97</v>
      </c>
      <c r="G1535" t="s">
        <v>96</v>
      </c>
      <c r="H1535" s="321">
        <v>155187500</v>
      </c>
      <c r="I1535" t="str">
        <f>Table3[[#This Row],[Company ]]&amp;Table3[[#This Row],[Product]]</f>
        <v>Teys Cattle</v>
      </c>
      <c r="J1535" t="str">
        <f>INDEX('Company+Product scope'!D:D,MATCH(Table3[[#This Row],[Company+Product key]],'Company+Product scope'!C:C,0))</f>
        <v>Yes</v>
      </c>
    </row>
    <row r="1536" spans="1:10">
      <c r="A1536" t="s">
        <v>51</v>
      </c>
      <c r="B1536" t="s">
        <v>69</v>
      </c>
      <c r="C1536" t="s">
        <v>53</v>
      </c>
      <c r="D1536" t="s">
        <v>64</v>
      </c>
      <c r="E1536">
        <v>100</v>
      </c>
      <c r="F1536" t="s">
        <v>97</v>
      </c>
      <c r="G1536" t="s">
        <v>96</v>
      </c>
      <c r="H1536" s="321">
        <v>119637840</v>
      </c>
      <c r="I1536" t="str">
        <f>Table3[[#This Row],[Company ]]&amp;Table3[[#This Row],[Product]]</f>
        <v>WestfleischCattle</v>
      </c>
      <c r="J1536" t="str">
        <f>INDEX('Company+Product scope'!D:D,MATCH(Table3[[#This Row],[Company+Product key]],'Company+Product scope'!C:C,0))</f>
        <v>Yes</v>
      </c>
    </row>
    <row r="1537" spans="1:10">
      <c r="A1537" t="s">
        <v>51</v>
      </c>
      <c r="B1537" t="s">
        <v>70</v>
      </c>
      <c r="C1537" t="s">
        <v>53</v>
      </c>
      <c r="D1537" t="s">
        <v>64</v>
      </c>
      <c r="E1537">
        <v>100</v>
      </c>
      <c r="F1537" t="s">
        <v>97</v>
      </c>
      <c r="G1537" t="s">
        <v>96</v>
      </c>
      <c r="H1537" s="321">
        <v>114359700</v>
      </c>
      <c r="I1537" t="str">
        <f>Table3[[#This Row],[Company ]]&amp;Table3[[#This Row],[Product]]</f>
        <v>Tönnies GroupCattle</v>
      </c>
      <c r="J1537" t="str">
        <f>INDEX('Company+Product scope'!D:D,MATCH(Table3[[#This Row],[Company+Product key]],'Company+Product scope'!C:C,0))</f>
        <v>Yes</v>
      </c>
    </row>
    <row r="1538" spans="1:10">
      <c r="A1538" t="s">
        <v>51</v>
      </c>
      <c r="B1538" t="s">
        <v>52</v>
      </c>
      <c r="C1538" t="s">
        <v>71</v>
      </c>
      <c r="D1538" t="s">
        <v>57</v>
      </c>
      <c r="E1538">
        <v>100</v>
      </c>
      <c r="F1538" t="s">
        <v>97</v>
      </c>
      <c r="G1538" t="s">
        <v>96</v>
      </c>
      <c r="H1538" s="321">
        <v>3272726148.3323078</v>
      </c>
      <c r="I1538" t="str">
        <f>Table3[[#This Row],[Company ]]&amp;Table3[[#This Row],[Product]]</f>
        <v>JBSChicken</v>
      </c>
      <c r="J1538" t="str">
        <f>INDEX('Company+Product scope'!D:D,MATCH(Table3[[#This Row],[Company+Product key]],'Company+Product scope'!C:C,0))</f>
        <v>Yes</v>
      </c>
    </row>
    <row r="1539" spans="1:10">
      <c r="A1539" t="s">
        <v>51</v>
      </c>
      <c r="B1539" t="s">
        <v>52</v>
      </c>
      <c r="C1539" t="s">
        <v>71</v>
      </c>
      <c r="D1539" t="s">
        <v>54</v>
      </c>
      <c r="E1539">
        <v>100</v>
      </c>
      <c r="F1539" t="s">
        <v>97</v>
      </c>
      <c r="G1539" t="s">
        <v>96</v>
      </c>
      <c r="H1539" s="321">
        <v>3069716158.0800004</v>
      </c>
      <c r="I1539" t="str">
        <f>Table3[[#This Row],[Company ]]&amp;Table3[[#This Row],[Product]]</f>
        <v>JBSChicken</v>
      </c>
      <c r="J1539" t="str">
        <f>INDEX('Company+Product scope'!D:D,MATCH(Table3[[#This Row],[Company+Product key]],'Company+Product scope'!C:C,0))</f>
        <v>Yes</v>
      </c>
    </row>
    <row r="1540" spans="1:10">
      <c r="A1540" t="s">
        <v>51</v>
      </c>
      <c r="B1540" t="s">
        <v>52</v>
      </c>
      <c r="C1540" t="s">
        <v>71</v>
      </c>
      <c r="D1540" t="s">
        <v>64</v>
      </c>
      <c r="E1540">
        <v>100</v>
      </c>
      <c r="F1540" t="s">
        <v>97</v>
      </c>
      <c r="G1540" t="s">
        <v>96</v>
      </c>
      <c r="H1540" s="321">
        <v>615557004.76307702</v>
      </c>
      <c r="I1540" t="str">
        <f>Table3[[#This Row],[Company ]]&amp;Table3[[#This Row],[Product]]</f>
        <v>JBSChicken</v>
      </c>
      <c r="J1540" t="str">
        <f>INDEX('Company+Product scope'!D:D,MATCH(Table3[[#This Row],[Company+Product key]],'Company+Product scope'!C:C,0))</f>
        <v>Yes</v>
      </c>
    </row>
    <row r="1541" spans="1:10">
      <c r="A1541" t="s">
        <v>51</v>
      </c>
      <c r="B1541" t="s">
        <v>61</v>
      </c>
      <c r="C1541" t="s">
        <v>71</v>
      </c>
      <c r="D1541" t="s">
        <v>57</v>
      </c>
      <c r="E1541">
        <v>100</v>
      </c>
      <c r="F1541" t="s">
        <v>97</v>
      </c>
      <c r="G1541" t="s">
        <v>96</v>
      </c>
      <c r="H1541" s="321">
        <v>3147090758.7096772</v>
      </c>
      <c r="I1541" t="str">
        <f>Table3[[#This Row],[Company ]]&amp;Table3[[#This Row],[Product]]</f>
        <v>TysonChicken</v>
      </c>
      <c r="J1541" t="str">
        <f>INDEX('Company+Product scope'!D:D,MATCH(Table3[[#This Row],[Company+Product key]],'Company+Product scope'!C:C,0))</f>
        <v>Yes</v>
      </c>
    </row>
    <row r="1542" spans="1:10">
      <c r="A1542" t="s">
        <v>51</v>
      </c>
      <c r="B1542" t="s">
        <v>61</v>
      </c>
      <c r="C1542" t="s">
        <v>71</v>
      </c>
      <c r="D1542" t="s">
        <v>72</v>
      </c>
      <c r="E1542">
        <v>100</v>
      </c>
      <c r="F1542" t="s">
        <v>97</v>
      </c>
      <c r="G1542" t="s">
        <v>96</v>
      </c>
      <c r="H1542" s="321">
        <v>248664251.61290324</v>
      </c>
      <c r="I1542" t="str">
        <f>Table3[[#This Row],[Company ]]&amp;Table3[[#This Row],[Product]]</f>
        <v>TysonChicken</v>
      </c>
      <c r="J1542" t="str">
        <f>INDEX('Company+Product scope'!D:D,MATCH(Table3[[#This Row],[Company+Product key]],'Company+Product scope'!C:C,0))</f>
        <v>Yes</v>
      </c>
    </row>
    <row r="1543" spans="1:10">
      <c r="A1543" t="s">
        <v>51</v>
      </c>
      <c r="B1543" t="s">
        <v>73</v>
      </c>
      <c r="C1543" t="s">
        <v>71</v>
      </c>
      <c r="D1543" t="s">
        <v>54</v>
      </c>
      <c r="E1543">
        <v>100</v>
      </c>
      <c r="F1543" t="s">
        <v>97</v>
      </c>
      <c r="G1543" t="s">
        <v>96</v>
      </c>
      <c r="H1543" s="321">
        <v>3504159676.1600008</v>
      </c>
      <c r="I1543" t="str">
        <f>Table3[[#This Row],[Company ]]&amp;Table3[[#This Row],[Product]]</f>
        <v>BRFChicken</v>
      </c>
      <c r="J1543" t="str">
        <f>INDEX('Company+Product scope'!D:D,MATCH(Table3[[#This Row],[Company+Product key]],'Company+Product scope'!C:C,0))</f>
        <v>Yes</v>
      </c>
    </row>
    <row r="1544" spans="1:10">
      <c r="A1544" t="s">
        <v>51</v>
      </c>
      <c r="B1544" t="s">
        <v>74</v>
      </c>
      <c r="C1544" t="s">
        <v>71</v>
      </c>
      <c r="D1544" t="s">
        <v>72</v>
      </c>
      <c r="E1544">
        <v>100</v>
      </c>
      <c r="F1544" t="s">
        <v>97</v>
      </c>
      <c r="G1544" t="s">
        <v>96</v>
      </c>
      <c r="H1544" s="321">
        <v>1408598100</v>
      </c>
      <c r="I1544" t="str">
        <f>Table3[[#This Row],[Company ]]&amp;Table3[[#This Row],[Product]]</f>
        <v>Wen's Food GroupChicken</v>
      </c>
      <c r="J1544" t="str">
        <f>INDEX('Company+Product scope'!D:D,MATCH(Table3[[#This Row],[Company+Product key]],'Company+Product scope'!C:C,0))</f>
        <v>Yes</v>
      </c>
    </row>
    <row r="1545" spans="1:10">
      <c r="A1545" t="s">
        <v>51</v>
      </c>
      <c r="B1545" t="s">
        <v>60</v>
      </c>
      <c r="C1545" t="s">
        <v>71</v>
      </c>
      <c r="D1545" t="s">
        <v>57</v>
      </c>
      <c r="E1545">
        <v>100</v>
      </c>
      <c r="F1545" t="s">
        <v>97</v>
      </c>
      <c r="G1545" t="s">
        <v>96</v>
      </c>
      <c r="H1545" s="321">
        <v>972435360</v>
      </c>
      <c r="I1545" t="str">
        <f>Table3[[#This Row],[Company ]]&amp;Table3[[#This Row],[Product]]</f>
        <v>CargillChicken</v>
      </c>
      <c r="J1545" t="str">
        <f>INDEX('Company+Product scope'!D:D,MATCH(Table3[[#This Row],[Company+Product key]],'Company+Product scope'!C:C,0))</f>
        <v>Yes</v>
      </c>
    </row>
    <row r="1546" spans="1:10">
      <c r="A1546" t="s">
        <v>51</v>
      </c>
      <c r="B1546" t="s">
        <v>60</v>
      </c>
      <c r="C1546" t="s">
        <v>71</v>
      </c>
      <c r="D1546" t="s">
        <v>54</v>
      </c>
      <c r="E1546">
        <v>100</v>
      </c>
      <c r="F1546" t="s">
        <v>97</v>
      </c>
      <c r="G1546" t="s">
        <v>96</v>
      </c>
      <c r="H1546" s="321">
        <v>584698400</v>
      </c>
      <c r="I1546" t="str">
        <f>Table3[[#This Row],[Company ]]&amp;Table3[[#This Row],[Product]]</f>
        <v>CargillChicken</v>
      </c>
      <c r="J1546" t="str">
        <f>INDEX('Company+Product scope'!D:D,MATCH(Table3[[#This Row],[Company+Product key]],'Company+Product scope'!C:C,0))</f>
        <v>Yes</v>
      </c>
    </row>
    <row r="1547" spans="1:10">
      <c r="A1547" t="s">
        <v>51</v>
      </c>
      <c r="B1547" t="s">
        <v>60</v>
      </c>
      <c r="C1547" t="s">
        <v>71</v>
      </c>
      <c r="D1547" t="s">
        <v>72</v>
      </c>
      <c r="E1547">
        <v>100</v>
      </c>
      <c r="F1547" t="s">
        <v>97</v>
      </c>
      <c r="G1547" t="s">
        <v>96</v>
      </c>
      <c r="H1547" s="321">
        <v>214326000</v>
      </c>
      <c r="I1547" t="str">
        <f>Table3[[#This Row],[Company ]]&amp;Table3[[#This Row],[Product]]</f>
        <v>CargillChicken</v>
      </c>
      <c r="J1547" t="str">
        <f>INDEX('Company+Product scope'!D:D,MATCH(Table3[[#This Row],[Company+Product key]],'Company+Product scope'!C:C,0))</f>
        <v>Yes</v>
      </c>
    </row>
    <row r="1548" spans="1:10">
      <c r="A1548" t="s">
        <v>51</v>
      </c>
      <c r="B1548" t="s">
        <v>60</v>
      </c>
      <c r="C1548" t="s">
        <v>71</v>
      </c>
      <c r="D1548" t="s">
        <v>64</v>
      </c>
      <c r="E1548">
        <v>100</v>
      </c>
      <c r="F1548" t="s">
        <v>97</v>
      </c>
      <c r="G1548" t="s">
        <v>96</v>
      </c>
      <c r="H1548" s="321">
        <v>224798400</v>
      </c>
      <c r="I1548" t="str">
        <f>Table3[[#This Row],[Company ]]&amp;Table3[[#This Row],[Product]]</f>
        <v>CargillChicken</v>
      </c>
      <c r="J1548" t="str">
        <f>INDEX('Company+Product scope'!D:D,MATCH(Table3[[#This Row],[Company+Product key]],'Company+Product scope'!C:C,0))</f>
        <v>Yes</v>
      </c>
    </row>
    <row r="1549" spans="1:10">
      <c r="A1549" t="s">
        <v>51</v>
      </c>
      <c r="B1549" t="s">
        <v>75</v>
      </c>
      <c r="C1549" t="s">
        <v>71</v>
      </c>
      <c r="D1549" t="s">
        <v>72</v>
      </c>
      <c r="E1549">
        <v>100</v>
      </c>
      <c r="F1549" t="s">
        <v>97</v>
      </c>
      <c r="G1549" t="s">
        <v>96</v>
      </c>
      <c r="H1549" s="321">
        <v>1168076700</v>
      </c>
      <c r="I1549" t="str">
        <f>Table3[[#This Row],[Company ]]&amp;Table3[[#This Row],[Product]]</f>
        <v>JapfaChicken</v>
      </c>
      <c r="J1549" t="str">
        <f>INDEX('Company+Product scope'!D:D,MATCH(Table3[[#This Row],[Company+Product key]],'Company+Product scope'!C:C,0))</f>
        <v>Yes</v>
      </c>
    </row>
    <row r="1550" spans="1:10">
      <c r="A1550" t="s">
        <v>51</v>
      </c>
      <c r="B1550" t="s">
        <v>76</v>
      </c>
      <c r="C1550" t="s">
        <v>71</v>
      </c>
      <c r="D1550" t="s">
        <v>72</v>
      </c>
      <c r="E1550">
        <v>100</v>
      </c>
      <c r="F1550" t="s">
        <v>97</v>
      </c>
      <c r="G1550" t="s">
        <v>96</v>
      </c>
      <c r="H1550" s="321">
        <v>964467000</v>
      </c>
      <c r="I1550" t="str">
        <f>Table3[[#This Row],[Company ]]&amp;Table3[[#This Row],[Product]]</f>
        <v>Wellhope AgritechChicken</v>
      </c>
      <c r="J1550" t="str">
        <f>INDEX('Company+Product scope'!D:D,MATCH(Table3[[#This Row],[Company+Product key]],'Company+Product scope'!C:C,0))</f>
        <v>Yes</v>
      </c>
    </row>
    <row r="1551" spans="1:10">
      <c r="A1551" t="s">
        <v>51</v>
      </c>
      <c r="B1551" t="s">
        <v>77</v>
      </c>
      <c r="C1551" t="s">
        <v>71</v>
      </c>
      <c r="D1551" t="s">
        <v>72</v>
      </c>
      <c r="E1551">
        <v>100</v>
      </c>
      <c r="F1551" t="s">
        <v>97</v>
      </c>
      <c r="G1551" t="s">
        <v>96</v>
      </c>
      <c r="H1551" s="321">
        <v>815629500</v>
      </c>
      <c r="I1551" t="str">
        <f>Table3[[#This Row],[Company ]]&amp;Table3[[#This Row],[Product]]</f>
        <v>Charoen PokphandChicken</v>
      </c>
      <c r="J1551" t="str">
        <f>INDEX('Company+Product scope'!D:D,MATCH(Table3[[#This Row],[Company+Product key]],'Company+Product scope'!C:C,0))</f>
        <v>Yes</v>
      </c>
    </row>
    <row r="1552" spans="1:10">
      <c r="A1552" t="s">
        <v>51</v>
      </c>
      <c r="B1552" t="s">
        <v>77</v>
      </c>
      <c r="C1552" t="s">
        <v>71</v>
      </c>
      <c r="D1552" t="s">
        <v>78</v>
      </c>
      <c r="E1552">
        <v>100</v>
      </c>
      <c r="F1552" t="s">
        <v>97</v>
      </c>
      <c r="G1552" t="s">
        <v>96</v>
      </c>
      <c r="H1552" s="321">
        <v>101710000</v>
      </c>
      <c r="I1552" t="str">
        <f>Table3[[#This Row],[Company ]]&amp;Table3[[#This Row],[Product]]</f>
        <v>Charoen PokphandChicken</v>
      </c>
      <c r="J1552" t="str">
        <f>INDEX('Company+Product scope'!D:D,MATCH(Table3[[#This Row],[Company+Product key]],'Company+Product scope'!C:C,0))</f>
        <v>Yes</v>
      </c>
    </row>
    <row r="1553" spans="1:10">
      <c r="A1553" t="s">
        <v>51</v>
      </c>
      <c r="B1553" t="s">
        <v>79</v>
      </c>
      <c r="C1553" t="s">
        <v>71</v>
      </c>
      <c r="D1553" t="s">
        <v>72</v>
      </c>
      <c r="E1553">
        <v>100</v>
      </c>
      <c r="F1553" t="s">
        <v>97</v>
      </c>
      <c r="G1553" t="s">
        <v>96</v>
      </c>
      <c r="H1553" s="321">
        <v>809676000</v>
      </c>
      <c r="I1553" t="str">
        <f>Table3[[#This Row],[Company ]]&amp;Table3[[#This Row],[Product]]</f>
        <v>Fuijan Sunner DevelopmentChicken</v>
      </c>
      <c r="J1553" t="str">
        <f>INDEX('Company+Product scope'!D:D,MATCH(Table3[[#This Row],[Company+Product key]],'Company+Product scope'!C:C,0))</f>
        <v>Yes</v>
      </c>
    </row>
    <row r="1554" spans="1:10">
      <c r="A1554" t="s">
        <v>51</v>
      </c>
      <c r="B1554" t="s">
        <v>80</v>
      </c>
      <c r="C1554" t="s">
        <v>71</v>
      </c>
      <c r="D1554" t="s">
        <v>57</v>
      </c>
      <c r="E1554">
        <v>100</v>
      </c>
      <c r="F1554" t="s">
        <v>97</v>
      </c>
      <c r="G1554" t="s">
        <v>96</v>
      </c>
      <c r="H1554" s="321">
        <v>1216452000</v>
      </c>
      <c r="I1554" t="str">
        <f>Table3[[#This Row],[Company ]]&amp;Table3[[#This Row],[Product]]</f>
        <v>Koch FoodsChicken</v>
      </c>
      <c r="J1554" t="str">
        <f>INDEX('Company+Product scope'!D:D,MATCH(Table3[[#This Row],[Company+Product key]],'Company+Product scope'!C:C,0))</f>
        <v>Yes</v>
      </c>
    </row>
    <row r="1555" spans="1:10">
      <c r="A1555" t="s">
        <v>51</v>
      </c>
      <c r="B1555" t="s">
        <v>81</v>
      </c>
      <c r="C1555" t="s">
        <v>71</v>
      </c>
      <c r="D1555" t="s">
        <v>82</v>
      </c>
      <c r="E1555">
        <v>100</v>
      </c>
      <c r="F1555" t="s">
        <v>97</v>
      </c>
      <c r="G1555" t="s">
        <v>96</v>
      </c>
      <c r="H1555" s="321">
        <v>829670380</v>
      </c>
      <c r="I1555" t="str">
        <f>Table3[[#This Row],[Company ]]&amp;Table3[[#This Row],[Product]]</f>
        <v>Arab Company for Livestock Development (ACOLID)Chicken</v>
      </c>
      <c r="J1555" t="str">
        <f>INDEX('Company+Product scope'!D:D,MATCH(Table3[[#This Row],[Company+Product key]],'Company+Product scope'!C:C,0))</f>
        <v>Yes</v>
      </c>
    </row>
    <row r="1556" spans="1:10">
      <c r="A1556" t="s">
        <v>51</v>
      </c>
      <c r="B1556" t="s">
        <v>83</v>
      </c>
      <c r="C1556" t="s">
        <v>71</v>
      </c>
      <c r="D1556" t="s">
        <v>72</v>
      </c>
      <c r="E1556">
        <v>100</v>
      </c>
      <c r="F1556" t="s">
        <v>97</v>
      </c>
      <c r="G1556" t="s">
        <v>96</v>
      </c>
      <c r="H1556" s="321">
        <v>783218646</v>
      </c>
      <c r="I1556" t="str">
        <f>Table3[[#This Row],[Company ]]&amp;Table3[[#This Row],[Product]]</f>
        <v>New Hope GroupChicken</v>
      </c>
      <c r="J1556" t="str">
        <f>INDEX('Company+Product scope'!D:D,MATCH(Table3[[#This Row],[Company+Product key]],'Company+Product scope'!C:C,0))</f>
        <v>Yes</v>
      </c>
    </row>
    <row r="1557" spans="1:10">
      <c r="A1557" t="s">
        <v>51</v>
      </c>
      <c r="B1557" t="s">
        <v>84</v>
      </c>
      <c r="C1557" t="s">
        <v>71</v>
      </c>
      <c r="D1557" t="s">
        <v>54</v>
      </c>
      <c r="E1557">
        <v>100</v>
      </c>
      <c r="F1557" t="s">
        <v>97</v>
      </c>
      <c r="G1557" t="s">
        <v>96</v>
      </c>
      <c r="H1557" s="321">
        <v>1097668000</v>
      </c>
      <c r="I1557" t="str">
        <f>Table3[[#This Row],[Company ]]&amp;Table3[[#This Row],[Product]]</f>
        <v>Industrias BachocoChicken</v>
      </c>
      <c r="J1557" t="str">
        <f>INDEX('Company+Product scope'!D:D,MATCH(Table3[[#This Row],[Company+Product key]],'Company+Product scope'!C:C,0))</f>
        <v>Yes</v>
      </c>
    </row>
    <row r="1558" spans="1:10">
      <c r="A1558" t="s">
        <v>51</v>
      </c>
      <c r="B1558" t="s">
        <v>84</v>
      </c>
      <c r="C1558" t="s">
        <v>71</v>
      </c>
      <c r="D1558" t="s">
        <v>57</v>
      </c>
      <c r="E1558">
        <v>100</v>
      </c>
      <c r="F1558" t="s">
        <v>97</v>
      </c>
      <c r="G1558" t="s">
        <v>96</v>
      </c>
      <c r="H1558" s="321">
        <v>245106000</v>
      </c>
      <c r="I1558" t="str">
        <f>Table3[[#This Row],[Company ]]&amp;Table3[[#This Row],[Product]]</f>
        <v>Industrias BachocoChicken</v>
      </c>
      <c r="J1558" t="str">
        <f>INDEX('Company+Product scope'!D:D,MATCH(Table3[[#This Row],[Company+Product key]],'Company+Product scope'!C:C,0))</f>
        <v>Yes</v>
      </c>
    </row>
    <row r="1559" spans="1:10">
      <c r="A1559" t="s">
        <v>51</v>
      </c>
      <c r="B1559" t="s">
        <v>85</v>
      </c>
      <c r="C1559" t="s">
        <v>71</v>
      </c>
      <c r="D1559" t="s">
        <v>57</v>
      </c>
      <c r="E1559">
        <v>100</v>
      </c>
      <c r="F1559" t="s">
        <v>97</v>
      </c>
      <c r="G1559" t="s">
        <v>96</v>
      </c>
      <c r="H1559" s="321">
        <v>1116594000</v>
      </c>
      <c r="I1559" t="str">
        <f>Table3[[#This Row],[Company ]]&amp;Table3[[#This Row],[Product]]</f>
        <v>Perdue FarmsChicken</v>
      </c>
      <c r="J1559" t="str">
        <f>INDEX('Company+Product scope'!D:D,MATCH(Table3[[#This Row],[Company+Product key]],'Company+Product scope'!C:C,0))</f>
        <v>Yes</v>
      </c>
    </row>
    <row r="1560" spans="1:10">
      <c r="A1560" t="s">
        <v>51</v>
      </c>
      <c r="B1560" t="s">
        <v>86</v>
      </c>
      <c r="C1560" t="s">
        <v>71</v>
      </c>
      <c r="D1560" t="s">
        <v>57</v>
      </c>
      <c r="E1560">
        <v>100</v>
      </c>
      <c r="F1560" t="s">
        <v>97</v>
      </c>
      <c r="G1560" t="s">
        <v>96</v>
      </c>
      <c r="H1560" s="321">
        <v>972435360</v>
      </c>
      <c r="I1560" t="str">
        <f>Table3[[#This Row],[Company ]]&amp;Table3[[#This Row],[Product]]</f>
        <v>Continental Grain CompanyChicken</v>
      </c>
      <c r="J1560" t="str">
        <f>INDEX('Company+Product scope'!D:D,MATCH(Table3[[#This Row],[Company+Product key]],'Company+Product scope'!C:C,0))</f>
        <v>Yes</v>
      </c>
    </row>
    <row r="1561" spans="1:10">
      <c r="A1561" t="s">
        <v>51</v>
      </c>
      <c r="B1561" t="s">
        <v>87</v>
      </c>
      <c r="C1561" t="s">
        <v>71</v>
      </c>
      <c r="D1561" t="s">
        <v>72</v>
      </c>
      <c r="E1561">
        <v>100</v>
      </c>
      <c r="F1561" t="s">
        <v>97</v>
      </c>
      <c r="G1561" t="s">
        <v>96</v>
      </c>
      <c r="H1561" s="321">
        <v>249253200</v>
      </c>
      <c r="I1561" t="str">
        <f>Table3[[#This Row],[Company ]]&amp;Table3[[#This Row],[Product]]</f>
        <v>WH GroupChicken</v>
      </c>
      <c r="J1561" t="str">
        <f>INDEX('Company+Product scope'!D:D,MATCH(Table3[[#This Row],[Company+Product key]],'Company+Product scope'!C:C,0))</f>
        <v>Yes</v>
      </c>
    </row>
    <row r="1562" spans="1:10">
      <c r="A1562" t="s">
        <v>51</v>
      </c>
      <c r="B1562" t="s">
        <v>87</v>
      </c>
      <c r="C1562" t="s">
        <v>71</v>
      </c>
      <c r="D1562" t="s">
        <v>88</v>
      </c>
      <c r="E1562">
        <v>100</v>
      </c>
      <c r="F1562" t="s">
        <v>97</v>
      </c>
      <c r="G1562" t="s">
        <v>96</v>
      </c>
      <c r="H1562" s="321">
        <v>160454000</v>
      </c>
      <c r="I1562" t="str">
        <f>Table3[[#This Row],[Company ]]&amp;Table3[[#This Row],[Product]]</f>
        <v>WH GroupChicken</v>
      </c>
      <c r="J1562" t="str">
        <f>INDEX('Company+Product scope'!D:D,MATCH(Table3[[#This Row],[Company+Product key]],'Company+Product scope'!C:C,0))</f>
        <v>Yes</v>
      </c>
    </row>
    <row r="1563" spans="1:10">
      <c r="A1563" t="s">
        <v>51</v>
      </c>
      <c r="B1563" t="s">
        <v>89</v>
      </c>
      <c r="C1563" t="s">
        <v>71</v>
      </c>
      <c r="D1563" t="s">
        <v>54</v>
      </c>
      <c r="E1563">
        <v>100</v>
      </c>
      <c r="F1563" t="s">
        <v>97</v>
      </c>
      <c r="G1563" t="s">
        <v>96</v>
      </c>
      <c r="H1563" s="321">
        <v>697290880.00000012</v>
      </c>
      <c r="I1563" t="str">
        <f>Table3[[#This Row],[Company ]]&amp;Table3[[#This Row],[Product]]</f>
        <v>Aurora AlimentosChicken</v>
      </c>
      <c r="J1563" t="str">
        <f>INDEX('Company+Product scope'!D:D,MATCH(Table3[[#This Row],[Company+Product key]],'Company+Product scope'!C:C,0))</f>
        <v>Yes</v>
      </c>
    </row>
    <row r="1564" spans="1:10">
      <c r="A1564" t="s">
        <v>51</v>
      </c>
      <c r="B1564" t="s">
        <v>87</v>
      </c>
      <c r="C1564" t="s">
        <v>90</v>
      </c>
      <c r="D1564" t="s">
        <v>57</v>
      </c>
      <c r="E1564">
        <v>100</v>
      </c>
      <c r="F1564" t="s">
        <v>97</v>
      </c>
      <c r="G1564" t="s">
        <v>96</v>
      </c>
      <c r="H1564" s="321">
        <v>2564254728.805479</v>
      </c>
      <c r="I1564" t="str">
        <f>Table3[[#This Row],[Company ]]&amp;Table3[[#This Row],[Product]]</f>
        <v>WH GroupPigs</v>
      </c>
      <c r="J1564" t="str">
        <f>INDEX('Company+Product scope'!D:D,MATCH(Table3[[#This Row],[Company+Product key]],'Company+Product scope'!C:C,0))</f>
        <v>Yes</v>
      </c>
    </row>
    <row r="1565" spans="1:10">
      <c r="A1565" t="s">
        <v>51</v>
      </c>
      <c r="B1565" t="s">
        <v>87</v>
      </c>
      <c r="C1565" t="s">
        <v>90</v>
      </c>
      <c r="D1565" t="s">
        <v>72</v>
      </c>
      <c r="E1565">
        <v>100</v>
      </c>
      <c r="F1565" t="s">
        <v>97</v>
      </c>
      <c r="G1565" t="s">
        <v>96</v>
      </c>
      <c r="H1565" s="321">
        <v>1116830332.7478766</v>
      </c>
      <c r="I1565" t="str">
        <f>Table3[[#This Row],[Company ]]&amp;Table3[[#This Row],[Product]]</f>
        <v>WH GroupPigs</v>
      </c>
      <c r="J1565" t="str">
        <f>INDEX('Company+Product scope'!D:D,MATCH(Table3[[#This Row],[Company+Product key]],'Company+Product scope'!C:C,0))</f>
        <v>Yes</v>
      </c>
    </row>
    <row r="1566" spans="1:10">
      <c r="A1566" t="s">
        <v>51</v>
      </c>
      <c r="B1566" t="s">
        <v>87</v>
      </c>
      <c r="C1566" t="s">
        <v>90</v>
      </c>
      <c r="D1566" t="s">
        <v>88</v>
      </c>
      <c r="E1566">
        <v>100</v>
      </c>
      <c r="F1566" t="s">
        <v>97</v>
      </c>
      <c r="G1566" t="s">
        <v>96</v>
      </c>
      <c r="H1566" s="321">
        <v>544669708.4233247</v>
      </c>
      <c r="I1566" t="str">
        <f>Table3[[#This Row],[Company ]]&amp;Table3[[#This Row],[Product]]</f>
        <v>WH GroupPigs</v>
      </c>
      <c r="J1566" t="str">
        <f>INDEX('Company+Product scope'!D:D,MATCH(Table3[[#This Row],[Company+Product key]],'Company+Product scope'!C:C,0))</f>
        <v>Yes</v>
      </c>
    </row>
    <row r="1567" spans="1:10">
      <c r="A1567" t="s">
        <v>51</v>
      </c>
      <c r="B1567" t="s">
        <v>52</v>
      </c>
      <c r="C1567" t="s">
        <v>90</v>
      </c>
      <c r="D1567" t="s">
        <v>57</v>
      </c>
      <c r="E1567">
        <v>100</v>
      </c>
      <c r="F1567" t="s">
        <v>97</v>
      </c>
      <c r="G1567" t="s">
        <v>96</v>
      </c>
      <c r="H1567" s="321">
        <v>2315518560</v>
      </c>
      <c r="I1567" t="str">
        <f>Table3[[#This Row],[Company ]]&amp;Table3[[#This Row],[Product]]</f>
        <v>JBSPigs</v>
      </c>
      <c r="J1567" t="str">
        <f>INDEX('Company+Product scope'!D:D,MATCH(Table3[[#This Row],[Company+Product key]],'Company+Product scope'!C:C,0))</f>
        <v>Yes</v>
      </c>
    </row>
    <row r="1568" spans="1:10">
      <c r="A1568" t="s">
        <v>51</v>
      </c>
      <c r="B1568" t="s">
        <v>52</v>
      </c>
      <c r="C1568" t="s">
        <v>90</v>
      </c>
      <c r="D1568" t="s">
        <v>54</v>
      </c>
      <c r="E1568">
        <v>100</v>
      </c>
      <c r="F1568" t="s">
        <v>97</v>
      </c>
      <c r="G1568" t="s">
        <v>96</v>
      </c>
      <c r="H1568" s="321">
        <v>760170240</v>
      </c>
      <c r="I1568" t="str">
        <f>Table3[[#This Row],[Company ]]&amp;Table3[[#This Row],[Product]]</f>
        <v>JBSPigs</v>
      </c>
      <c r="J1568" t="str">
        <f>INDEX('Company+Product scope'!D:D,MATCH(Table3[[#This Row],[Company+Product key]],'Company+Product scope'!C:C,0))</f>
        <v>Yes</v>
      </c>
    </row>
    <row r="1569" spans="1:10">
      <c r="A1569" t="s">
        <v>51</v>
      </c>
      <c r="B1569" t="s">
        <v>52</v>
      </c>
      <c r="C1569" t="s">
        <v>90</v>
      </c>
      <c r="D1569" t="s">
        <v>58</v>
      </c>
      <c r="E1569">
        <v>100</v>
      </c>
      <c r="F1569" t="s">
        <v>97</v>
      </c>
      <c r="G1569" t="s">
        <v>96</v>
      </c>
      <c r="H1569" s="321">
        <v>169207459.19999999</v>
      </c>
      <c r="I1569" t="str">
        <f>Table3[[#This Row],[Company ]]&amp;Table3[[#This Row],[Product]]</f>
        <v>JBSPigs</v>
      </c>
      <c r="J1569" t="str">
        <f>INDEX('Company+Product scope'!D:D,MATCH(Table3[[#This Row],[Company+Product key]],'Company+Product scope'!C:C,0))</f>
        <v>Yes</v>
      </c>
    </row>
    <row r="1570" spans="1:10">
      <c r="A1570" t="s">
        <v>51</v>
      </c>
      <c r="B1570" t="s">
        <v>52</v>
      </c>
      <c r="C1570" t="s">
        <v>90</v>
      </c>
      <c r="D1570" t="s">
        <v>64</v>
      </c>
      <c r="E1570">
        <v>100</v>
      </c>
      <c r="F1570" t="s">
        <v>97</v>
      </c>
      <c r="G1570" t="s">
        <v>96</v>
      </c>
      <c r="H1570" s="321">
        <v>177136680.59999999</v>
      </c>
      <c r="I1570" t="str">
        <f>Table3[[#This Row],[Company ]]&amp;Table3[[#This Row],[Product]]</f>
        <v>JBSPigs</v>
      </c>
      <c r="J1570" t="str">
        <f>INDEX('Company+Product scope'!D:D,MATCH(Table3[[#This Row],[Company+Product key]],'Company+Product scope'!C:C,0))</f>
        <v>Yes</v>
      </c>
    </row>
    <row r="1571" spans="1:10">
      <c r="A1571" t="s">
        <v>51</v>
      </c>
      <c r="B1571" t="s">
        <v>61</v>
      </c>
      <c r="C1571" t="s">
        <v>90</v>
      </c>
      <c r="D1571" t="s">
        <v>57</v>
      </c>
      <c r="E1571">
        <v>100</v>
      </c>
      <c r="F1571" t="s">
        <v>97</v>
      </c>
      <c r="G1571" t="s">
        <v>96</v>
      </c>
      <c r="H1571" s="321">
        <v>1774445400</v>
      </c>
      <c r="I1571" t="str">
        <f>Table3[[#This Row],[Company ]]&amp;Table3[[#This Row],[Product]]</f>
        <v>TysonPigs</v>
      </c>
      <c r="J1571" t="str">
        <f>INDEX('Company+Product scope'!D:D,MATCH(Table3[[#This Row],[Company+Product key]],'Company+Product scope'!C:C,0))</f>
        <v>Yes</v>
      </c>
    </row>
    <row r="1572" spans="1:10">
      <c r="A1572" t="s">
        <v>51</v>
      </c>
      <c r="B1572" t="s">
        <v>70</v>
      </c>
      <c r="C1572" t="s">
        <v>90</v>
      </c>
      <c r="D1572" t="s">
        <v>64</v>
      </c>
      <c r="E1572">
        <v>100</v>
      </c>
      <c r="F1572" t="s">
        <v>97</v>
      </c>
      <c r="G1572" t="s">
        <v>96</v>
      </c>
      <c r="H1572" s="321">
        <v>1547730000</v>
      </c>
      <c r="I1572" t="str">
        <f>Table3[[#This Row],[Company ]]&amp;Table3[[#This Row],[Product]]</f>
        <v>Tönnies GroupPigs</v>
      </c>
      <c r="J1572" t="str">
        <f>INDEX('Company+Product scope'!D:D,MATCH(Table3[[#This Row],[Company+Product key]],'Company+Product scope'!C:C,0))</f>
        <v>Yes</v>
      </c>
    </row>
    <row r="1573" spans="1:10">
      <c r="A1573" t="s">
        <v>51</v>
      </c>
      <c r="B1573" t="s">
        <v>67</v>
      </c>
      <c r="C1573" t="s">
        <v>90</v>
      </c>
      <c r="D1573" t="s">
        <v>64</v>
      </c>
      <c r="E1573">
        <v>100</v>
      </c>
      <c r="F1573" t="s">
        <v>97</v>
      </c>
      <c r="G1573" t="s">
        <v>96</v>
      </c>
      <c r="H1573" s="321">
        <v>1270795080</v>
      </c>
      <c r="I1573" t="str">
        <f>Table3[[#This Row],[Company ]]&amp;Table3[[#This Row],[Product]]</f>
        <v>Danish CrownPigs</v>
      </c>
      <c r="J1573" t="str">
        <f>INDEX('Company+Product scope'!D:D,MATCH(Table3[[#This Row],[Company+Product key]],'Company+Product scope'!C:C,0))</f>
        <v>Yes</v>
      </c>
    </row>
    <row r="1574" spans="1:10">
      <c r="A1574" t="s">
        <v>51</v>
      </c>
      <c r="B1574" t="s">
        <v>67</v>
      </c>
      <c r="C1574" t="s">
        <v>90</v>
      </c>
      <c r="D1574" t="s">
        <v>88</v>
      </c>
      <c r="E1574">
        <v>100</v>
      </c>
      <c r="F1574" t="s">
        <v>97</v>
      </c>
      <c r="G1574" t="s">
        <v>96</v>
      </c>
      <c r="H1574" s="321">
        <v>110503920</v>
      </c>
      <c r="I1574" t="str">
        <f>Table3[[#This Row],[Company ]]&amp;Table3[[#This Row],[Product]]</f>
        <v>Danish CrownPigs</v>
      </c>
      <c r="J1574" t="str">
        <f>INDEX('Company+Product scope'!D:D,MATCH(Table3[[#This Row],[Company+Product key]],'Company+Product scope'!C:C,0))</f>
        <v>Yes</v>
      </c>
    </row>
    <row r="1575" spans="1:10">
      <c r="A1575" t="s">
        <v>51</v>
      </c>
      <c r="B1575" t="s">
        <v>66</v>
      </c>
      <c r="C1575" t="s">
        <v>90</v>
      </c>
      <c r="D1575" t="s">
        <v>64</v>
      </c>
      <c r="E1575">
        <v>100</v>
      </c>
      <c r="F1575" t="s">
        <v>97</v>
      </c>
      <c r="G1575" t="s">
        <v>96</v>
      </c>
      <c r="H1575" s="321">
        <v>1047011157</v>
      </c>
      <c r="I1575" t="str">
        <f>Table3[[#This Row],[Company ]]&amp;Table3[[#This Row],[Product]]</f>
        <v>Vion Food GroupPigs</v>
      </c>
      <c r="J1575" t="str">
        <f>INDEX('Company+Product scope'!D:D,MATCH(Table3[[#This Row],[Company+Product key]],'Company+Product scope'!C:C,0))</f>
        <v>Yes</v>
      </c>
    </row>
    <row r="1576" spans="1:10">
      <c r="A1576" t="s">
        <v>51</v>
      </c>
      <c r="B1576" t="s">
        <v>91</v>
      </c>
      <c r="C1576" t="s">
        <v>90</v>
      </c>
      <c r="D1576" t="s">
        <v>72</v>
      </c>
      <c r="E1576">
        <v>100</v>
      </c>
      <c r="F1576" t="s">
        <v>97</v>
      </c>
      <c r="G1576" t="s">
        <v>96</v>
      </c>
      <c r="H1576" s="321">
        <v>1123785000</v>
      </c>
      <c r="I1576" t="str">
        <f>Table3[[#This Row],[Company ]]&amp;Table3[[#This Row],[Product]]</f>
        <v>Muyuan FoodstuffPigs</v>
      </c>
      <c r="J1576" t="str">
        <f>INDEX('Company+Product scope'!D:D,MATCH(Table3[[#This Row],[Company+Product key]],'Company+Product scope'!C:C,0))</f>
        <v>Yes</v>
      </c>
    </row>
    <row r="1577" spans="1:10">
      <c r="A1577" t="s">
        <v>51</v>
      </c>
      <c r="B1577" t="s">
        <v>73</v>
      </c>
      <c r="C1577" t="s">
        <v>90</v>
      </c>
      <c r="D1577" t="s">
        <v>54</v>
      </c>
      <c r="E1577">
        <v>100</v>
      </c>
      <c r="F1577" t="s">
        <v>97</v>
      </c>
      <c r="G1577" t="s">
        <v>96</v>
      </c>
      <c r="H1577" s="321">
        <v>831411360</v>
      </c>
      <c r="I1577" t="str">
        <f>Table3[[#This Row],[Company ]]&amp;Table3[[#This Row],[Product]]</f>
        <v>BRFPigs</v>
      </c>
      <c r="J1577" t="str">
        <f>INDEX('Company+Product scope'!D:D,MATCH(Table3[[#This Row],[Company+Product key]],'Company+Product scope'!C:C,0))</f>
        <v>Yes</v>
      </c>
    </row>
    <row r="1578" spans="1:10">
      <c r="A1578" t="s">
        <v>51</v>
      </c>
      <c r="B1578" t="s">
        <v>92</v>
      </c>
      <c r="C1578" t="s">
        <v>90</v>
      </c>
      <c r="D1578" t="s">
        <v>64</v>
      </c>
      <c r="E1578">
        <v>100</v>
      </c>
      <c r="F1578" t="s">
        <v>97</v>
      </c>
      <c r="G1578" t="s">
        <v>96</v>
      </c>
      <c r="H1578" s="321">
        <v>740000000</v>
      </c>
      <c r="I1578" t="str">
        <f>Table3[[#This Row],[Company ]]&amp;Table3[[#This Row],[Product]]</f>
        <v>Grupo VallPigs</v>
      </c>
      <c r="J1578" t="str">
        <f>INDEX('Company+Product scope'!D:D,MATCH(Table3[[#This Row],[Company+Product key]],'Company+Product scope'!C:C,0))</f>
        <v>Yes</v>
      </c>
    </row>
    <row r="1579" spans="1:10">
      <c r="A1579" t="s">
        <v>51</v>
      </c>
      <c r="B1579" t="s">
        <v>93</v>
      </c>
      <c r="C1579" t="s">
        <v>90</v>
      </c>
      <c r="D1579" t="s">
        <v>72</v>
      </c>
      <c r="E1579">
        <v>100</v>
      </c>
      <c r="F1579" t="s">
        <v>97</v>
      </c>
      <c r="G1579" t="s">
        <v>96</v>
      </c>
      <c r="H1579" s="321">
        <v>716137500</v>
      </c>
      <c r="I1579" t="str">
        <f>Table3[[#This Row],[Company ]]&amp;Table3[[#This Row],[Product]]</f>
        <v>Zhengbang GroupPigs</v>
      </c>
      <c r="J1579" t="str">
        <f>INDEX('Company+Product scope'!D:D,MATCH(Table3[[#This Row],[Company+Product key]],'Company+Product scope'!C:C,0))</f>
        <v>Yes</v>
      </c>
    </row>
    <row r="1580" spans="1:10">
      <c r="A1580" t="s">
        <v>51</v>
      </c>
      <c r="B1580" t="s">
        <v>63</v>
      </c>
      <c r="C1580" t="s">
        <v>90</v>
      </c>
      <c r="D1580" t="s">
        <v>64</v>
      </c>
      <c r="E1580">
        <v>100</v>
      </c>
      <c r="F1580" t="s">
        <v>97</v>
      </c>
      <c r="G1580" t="s">
        <v>96</v>
      </c>
      <c r="H1580" s="321">
        <v>729230769.2307694</v>
      </c>
      <c r="I1580" t="str">
        <f>Table3[[#This Row],[Company ]]&amp;Table3[[#This Row],[Product]]</f>
        <v>BigardPigs</v>
      </c>
      <c r="J1580" t="str">
        <f>INDEX('Company+Product scope'!D:D,MATCH(Table3[[#This Row],[Company+Product key]],'Company+Product scope'!C:C,0))</f>
        <v>Yes</v>
      </c>
    </row>
    <row r="1581" spans="1:10">
      <c r="A1581" t="s">
        <v>51</v>
      </c>
      <c r="B1581" t="s">
        <v>89</v>
      </c>
      <c r="C1581" t="s">
        <v>90</v>
      </c>
      <c r="D1581" t="s">
        <v>54</v>
      </c>
      <c r="E1581">
        <v>100</v>
      </c>
      <c r="F1581" t="s">
        <v>97</v>
      </c>
      <c r="G1581" t="s">
        <v>96</v>
      </c>
      <c r="H1581" s="321">
        <v>629625000</v>
      </c>
      <c r="I1581" t="str">
        <f>Table3[[#This Row],[Company ]]&amp;Table3[[#This Row],[Product]]</f>
        <v>Aurora AlimentosPigs</v>
      </c>
      <c r="J1581" t="str">
        <f>INDEX('Company+Product scope'!D:D,MATCH(Table3[[#This Row],[Company+Product key]],'Company+Product scope'!C:C,0))</f>
        <v>Yes</v>
      </c>
    </row>
    <row r="1582" spans="1:10">
      <c r="A1582" t="s">
        <v>51</v>
      </c>
      <c r="B1582" t="s">
        <v>77</v>
      </c>
      <c r="C1582" t="s">
        <v>90</v>
      </c>
      <c r="D1582" t="s">
        <v>57</v>
      </c>
      <c r="E1582">
        <v>100</v>
      </c>
      <c r="F1582" t="s">
        <v>97</v>
      </c>
      <c r="G1582" t="s">
        <v>96</v>
      </c>
      <c r="H1582" s="321">
        <v>327750000</v>
      </c>
      <c r="I1582" t="str">
        <f>Table3[[#This Row],[Company ]]&amp;Table3[[#This Row],[Product]]</f>
        <v>Charoen PokphandPigs</v>
      </c>
      <c r="J1582" t="str">
        <f>INDEX('Company+Product scope'!D:D,MATCH(Table3[[#This Row],[Company+Product key]],'Company+Product scope'!C:C,0))</f>
        <v>Yes</v>
      </c>
    </row>
    <row r="1583" spans="1:10">
      <c r="A1583" t="s">
        <v>51</v>
      </c>
      <c r="B1583" t="s">
        <v>77</v>
      </c>
      <c r="C1583" t="s">
        <v>90</v>
      </c>
      <c r="D1583" t="s">
        <v>78</v>
      </c>
      <c r="E1583">
        <v>100</v>
      </c>
      <c r="F1583" t="s">
        <v>97</v>
      </c>
      <c r="G1583" t="s">
        <v>96</v>
      </c>
      <c r="H1583" s="321">
        <v>197550000</v>
      </c>
      <c r="I1583" t="str">
        <f>Table3[[#This Row],[Company ]]&amp;Table3[[#This Row],[Product]]</f>
        <v>Charoen PokphandPigs</v>
      </c>
      <c r="J1583" t="str">
        <f>INDEX('Company+Product scope'!D:D,MATCH(Table3[[#This Row],[Company+Product key]],'Company+Product scope'!C:C,0))</f>
        <v>Yes</v>
      </c>
    </row>
    <row r="1584" spans="1:10">
      <c r="A1584" t="s">
        <v>51</v>
      </c>
      <c r="B1584" t="s">
        <v>77</v>
      </c>
      <c r="C1584" t="s">
        <v>90</v>
      </c>
      <c r="D1584" t="s">
        <v>72</v>
      </c>
      <c r="E1584">
        <v>100</v>
      </c>
      <c r="F1584" t="s">
        <v>97</v>
      </c>
      <c r="G1584" t="s">
        <v>96</v>
      </c>
      <c r="H1584" s="321">
        <v>95767500</v>
      </c>
      <c r="I1584" t="str">
        <f>Table3[[#This Row],[Company ]]&amp;Table3[[#This Row],[Product]]</f>
        <v>Charoen PokphandPigs</v>
      </c>
      <c r="J1584" t="str">
        <f>INDEX('Company+Product scope'!D:D,MATCH(Table3[[#This Row],[Company+Product key]],'Company+Product scope'!C:C,0))</f>
        <v>Yes</v>
      </c>
    </row>
    <row r="1585" spans="1:10">
      <c r="A1585" t="s">
        <v>51</v>
      </c>
      <c r="B1585" t="s">
        <v>69</v>
      </c>
      <c r="C1585" t="s">
        <v>90</v>
      </c>
      <c r="D1585" t="s">
        <v>64</v>
      </c>
      <c r="E1585">
        <v>100</v>
      </c>
      <c r="F1585" t="s">
        <v>97</v>
      </c>
      <c r="G1585" t="s">
        <v>96</v>
      </c>
      <c r="H1585" s="321">
        <v>574200000</v>
      </c>
      <c r="I1585" t="str">
        <f>Table3[[#This Row],[Company ]]&amp;Table3[[#This Row],[Product]]</f>
        <v>WestfleischPigs</v>
      </c>
      <c r="J1585" t="str">
        <f>INDEX('Company+Product scope'!D:D,MATCH(Table3[[#This Row],[Company+Product key]],'Company+Product scope'!C:C,0))</f>
        <v>Yes</v>
      </c>
    </row>
    <row r="1586" spans="1:10">
      <c r="A1586" t="s">
        <v>51</v>
      </c>
      <c r="B1586" t="s">
        <v>94</v>
      </c>
      <c r="C1586" t="s">
        <v>90</v>
      </c>
      <c r="D1586" t="s">
        <v>64</v>
      </c>
      <c r="E1586">
        <v>100</v>
      </c>
      <c r="F1586" t="s">
        <v>97</v>
      </c>
      <c r="G1586" t="s">
        <v>96</v>
      </c>
      <c r="H1586" s="321">
        <v>556800000</v>
      </c>
      <c r="I1586" t="str">
        <f>Table3[[#This Row],[Company ]]&amp;Table3[[#This Row],[Product]]</f>
        <v>Grupo JorgePigs</v>
      </c>
      <c r="J1586" t="str">
        <f>INDEX('Company+Product scope'!D:D,MATCH(Table3[[#This Row],[Company+Product key]],'Company+Product scope'!C:C,0))</f>
        <v>Yes</v>
      </c>
    </row>
    <row r="1587" spans="1:10">
      <c r="A1587" t="s">
        <v>51</v>
      </c>
      <c r="B1587" t="s">
        <v>83</v>
      </c>
      <c r="C1587" t="s">
        <v>90</v>
      </c>
      <c r="D1587" t="s">
        <v>72</v>
      </c>
      <c r="E1587">
        <v>100</v>
      </c>
      <c r="F1587" t="s">
        <v>97</v>
      </c>
      <c r="G1587" t="s">
        <v>96</v>
      </c>
      <c r="H1587" s="321">
        <v>335610000</v>
      </c>
      <c r="I1587" t="str">
        <f>Table3[[#This Row],[Company ]]&amp;Table3[[#This Row],[Product]]</f>
        <v>New Hope GroupPigs</v>
      </c>
      <c r="J1587" t="str">
        <f>INDEX('Company+Product scope'!D:D,MATCH(Table3[[#This Row],[Company+Product key]],'Company+Product scope'!C:C,0))</f>
        <v>Yes</v>
      </c>
    </row>
    <row r="1588" spans="1:10">
      <c r="A1588" t="s">
        <v>51</v>
      </c>
      <c r="B1588" t="s">
        <v>74</v>
      </c>
      <c r="C1588" t="s">
        <v>90</v>
      </c>
      <c r="D1588" t="s">
        <v>72</v>
      </c>
      <c r="E1588">
        <v>100</v>
      </c>
      <c r="F1588" t="s">
        <v>97</v>
      </c>
      <c r="G1588" t="s">
        <v>96</v>
      </c>
      <c r="H1588" s="321">
        <v>325440000</v>
      </c>
      <c r="I1588" t="str">
        <f>Table3[[#This Row],[Company ]]&amp;Table3[[#This Row],[Product]]</f>
        <v>Wen's Food GroupPigs</v>
      </c>
      <c r="J1588" t="str">
        <f>INDEX('Company+Product scope'!D:D,MATCH(Table3[[#This Row],[Company+Product key]],'Company+Product scope'!C:C,0))</f>
        <v>Yes</v>
      </c>
    </row>
    <row r="1589" spans="1:10">
      <c r="A1589" t="s">
        <v>51</v>
      </c>
      <c r="B1589" t="s">
        <v>65</v>
      </c>
      <c r="C1589" t="s">
        <v>90</v>
      </c>
      <c r="D1589" t="s">
        <v>64</v>
      </c>
      <c r="E1589">
        <v>100</v>
      </c>
      <c r="F1589" t="s">
        <v>97</v>
      </c>
      <c r="G1589" t="s">
        <v>96</v>
      </c>
      <c r="H1589" s="321">
        <v>61538461.538461536</v>
      </c>
      <c r="I1589" t="str">
        <f>Table3[[#This Row],[Company ]]&amp;Table3[[#This Row],[Product]]</f>
        <v>Gruppo CremoniniPigs</v>
      </c>
      <c r="J1589" t="str">
        <f>INDEX('Company+Product scope'!D:D,MATCH(Table3[[#This Row],[Company+Product key]],'Company+Product scope'!C:C,0))</f>
        <v>Yes</v>
      </c>
    </row>
    <row r="1590" spans="1:10">
      <c r="A1590" t="s">
        <v>51</v>
      </c>
      <c r="B1590" t="s">
        <v>52</v>
      </c>
      <c r="C1590" t="s">
        <v>53</v>
      </c>
      <c r="D1590" t="s">
        <v>54</v>
      </c>
      <c r="E1590">
        <v>100</v>
      </c>
      <c r="F1590" t="s">
        <v>98</v>
      </c>
      <c r="G1590" t="s">
        <v>96</v>
      </c>
      <c r="H1590" s="321">
        <v>2607055207.7356539</v>
      </c>
      <c r="I1590" t="str">
        <f>Table3[[#This Row],[Company ]]&amp;Table3[[#This Row],[Product]]</f>
        <v>JBSCattle</v>
      </c>
      <c r="J1590" t="str">
        <f>INDEX('Company+Product scope'!D:D,MATCH(Table3[[#This Row],[Company+Product key]],'Company+Product scope'!C:C,0))</f>
        <v>Yes</v>
      </c>
    </row>
    <row r="1591" spans="1:10">
      <c r="A1591" t="s">
        <v>51</v>
      </c>
      <c r="B1591" t="s">
        <v>52</v>
      </c>
      <c r="C1591" t="s">
        <v>53</v>
      </c>
      <c r="D1591" t="s">
        <v>57</v>
      </c>
      <c r="E1591">
        <v>100</v>
      </c>
      <c r="F1591" t="s">
        <v>98</v>
      </c>
      <c r="G1591" t="s">
        <v>96</v>
      </c>
      <c r="H1591" s="321">
        <v>1243571605.6059759</v>
      </c>
      <c r="I1591" t="str">
        <f>Table3[[#This Row],[Company ]]&amp;Table3[[#This Row],[Product]]</f>
        <v>JBSCattle</v>
      </c>
      <c r="J1591" t="str">
        <f>INDEX('Company+Product scope'!D:D,MATCH(Table3[[#This Row],[Company+Product key]],'Company+Product scope'!C:C,0))</f>
        <v>Yes</v>
      </c>
    </row>
    <row r="1592" spans="1:10">
      <c r="A1592" t="s">
        <v>51</v>
      </c>
      <c r="B1592" t="s">
        <v>52</v>
      </c>
      <c r="C1592" t="s">
        <v>53</v>
      </c>
      <c r="D1592" t="s">
        <v>58</v>
      </c>
      <c r="E1592">
        <v>100</v>
      </c>
      <c r="F1592" t="s">
        <v>98</v>
      </c>
      <c r="G1592" t="s">
        <v>96</v>
      </c>
      <c r="H1592" s="321">
        <v>353145515.15217161</v>
      </c>
      <c r="I1592" t="str">
        <f>Table3[[#This Row],[Company ]]&amp;Table3[[#This Row],[Product]]</f>
        <v>JBSCattle</v>
      </c>
      <c r="J1592" t="str">
        <f>INDEX('Company+Product scope'!D:D,MATCH(Table3[[#This Row],[Company+Product key]],'Company+Product scope'!C:C,0))</f>
        <v>Yes</v>
      </c>
    </row>
    <row r="1593" spans="1:10">
      <c r="A1593" t="s">
        <v>51</v>
      </c>
      <c r="B1593" t="s">
        <v>59</v>
      </c>
      <c r="C1593" t="s">
        <v>53</v>
      </c>
      <c r="D1593" t="s">
        <v>54</v>
      </c>
      <c r="E1593">
        <v>100</v>
      </c>
      <c r="F1593" t="s">
        <v>98</v>
      </c>
      <c r="G1593" t="s">
        <v>96</v>
      </c>
      <c r="H1593" s="321">
        <v>1073791747.1523294</v>
      </c>
      <c r="I1593" t="str">
        <f>Table3[[#This Row],[Company ]]&amp;Table3[[#This Row],[Product]]</f>
        <v>MarfrigCattle</v>
      </c>
      <c r="J1593" t="str">
        <f>INDEX('Company+Product scope'!D:D,MATCH(Table3[[#This Row],[Company+Product key]],'Company+Product scope'!C:C,0))</f>
        <v>Yes</v>
      </c>
    </row>
    <row r="1594" spans="1:10">
      <c r="A1594" t="s">
        <v>51</v>
      </c>
      <c r="B1594" t="s">
        <v>59</v>
      </c>
      <c r="C1594" t="s">
        <v>53</v>
      </c>
      <c r="D1594" t="s">
        <v>57</v>
      </c>
      <c r="E1594">
        <v>100</v>
      </c>
      <c r="F1594" t="s">
        <v>98</v>
      </c>
      <c r="G1594" t="s">
        <v>96</v>
      </c>
      <c r="H1594" s="321">
        <v>408565849.61412263</v>
      </c>
      <c r="I1594" t="str">
        <f>Table3[[#This Row],[Company ]]&amp;Table3[[#This Row],[Product]]</f>
        <v>MarfrigCattle</v>
      </c>
      <c r="J1594" t="str">
        <f>INDEX('Company+Product scope'!D:D,MATCH(Table3[[#This Row],[Company+Product key]],'Company+Product scope'!C:C,0))</f>
        <v>Yes</v>
      </c>
    </row>
    <row r="1595" spans="1:10">
      <c r="A1595" t="s">
        <v>51</v>
      </c>
      <c r="B1595" t="s">
        <v>60</v>
      </c>
      <c r="C1595" t="s">
        <v>53</v>
      </c>
      <c r="D1595" t="s">
        <v>57</v>
      </c>
      <c r="E1595">
        <v>100</v>
      </c>
      <c r="F1595" t="s">
        <v>98</v>
      </c>
      <c r="G1595" t="s">
        <v>96</v>
      </c>
      <c r="H1595" s="321">
        <v>971694057.09876537</v>
      </c>
      <c r="I1595" t="str">
        <f>Table3[[#This Row],[Company ]]&amp;Table3[[#This Row],[Product]]</f>
        <v>CargillCattle</v>
      </c>
      <c r="J1595" t="str">
        <f>INDEX('Company+Product scope'!D:D,MATCH(Table3[[#This Row],[Company+Product key]],'Company+Product scope'!C:C,0))</f>
        <v>Yes</v>
      </c>
    </row>
    <row r="1596" spans="1:10">
      <c r="A1596" t="s">
        <v>51</v>
      </c>
      <c r="B1596" t="s">
        <v>60</v>
      </c>
      <c r="C1596" t="s">
        <v>53</v>
      </c>
      <c r="D1596" t="s">
        <v>58</v>
      </c>
      <c r="E1596">
        <v>100</v>
      </c>
      <c r="F1596" t="s">
        <v>98</v>
      </c>
      <c r="G1596" t="s">
        <v>96</v>
      </c>
      <c r="H1596" s="321">
        <v>100412060.18518516</v>
      </c>
      <c r="I1596" t="str">
        <f>Table3[[#This Row],[Company ]]&amp;Table3[[#This Row],[Product]]</f>
        <v>CargillCattle</v>
      </c>
      <c r="J1596" t="str">
        <f>INDEX('Company+Product scope'!D:D,MATCH(Table3[[#This Row],[Company+Product key]],'Company+Product scope'!C:C,0))</f>
        <v>Yes</v>
      </c>
    </row>
    <row r="1597" spans="1:10">
      <c r="A1597" t="s">
        <v>51</v>
      </c>
      <c r="B1597" t="s">
        <v>61</v>
      </c>
      <c r="C1597" t="s">
        <v>53</v>
      </c>
      <c r="D1597" t="s">
        <v>57</v>
      </c>
      <c r="E1597">
        <v>100</v>
      </c>
      <c r="F1597" t="s">
        <v>98</v>
      </c>
      <c r="G1597" t="s">
        <v>96</v>
      </c>
      <c r="H1597" s="321">
        <v>820746342.95121253</v>
      </c>
      <c r="I1597" t="str">
        <f>Table3[[#This Row],[Company ]]&amp;Table3[[#This Row],[Product]]</f>
        <v>TysonCattle</v>
      </c>
      <c r="J1597" t="str">
        <f>INDEX('Company+Product scope'!D:D,MATCH(Table3[[#This Row],[Company+Product key]],'Company+Product scope'!C:C,0))</f>
        <v>Yes</v>
      </c>
    </row>
    <row r="1598" spans="1:10">
      <c r="A1598" t="s">
        <v>51</v>
      </c>
      <c r="B1598" t="s">
        <v>61</v>
      </c>
      <c r="C1598" t="s">
        <v>53</v>
      </c>
      <c r="D1598" t="s">
        <v>58</v>
      </c>
      <c r="E1598">
        <v>100</v>
      </c>
      <c r="F1598" t="s">
        <v>98</v>
      </c>
      <c r="G1598" t="s">
        <v>96</v>
      </c>
      <c r="H1598" s="321">
        <v>60891785.906966478</v>
      </c>
      <c r="I1598" t="str">
        <f>Table3[[#This Row],[Company ]]&amp;Table3[[#This Row],[Product]]</f>
        <v>TysonCattle</v>
      </c>
      <c r="J1598" t="str">
        <f>INDEX('Company+Product scope'!D:D,MATCH(Table3[[#This Row],[Company+Product key]],'Company+Product scope'!C:C,0))</f>
        <v>Yes</v>
      </c>
    </row>
    <row r="1599" spans="1:10">
      <c r="A1599" t="s">
        <v>51</v>
      </c>
      <c r="B1599" t="s">
        <v>62</v>
      </c>
      <c r="C1599" t="s">
        <v>53</v>
      </c>
      <c r="D1599" t="s">
        <v>54</v>
      </c>
      <c r="E1599">
        <v>100</v>
      </c>
      <c r="F1599" t="s">
        <v>98</v>
      </c>
      <c r="G1599" t="s">
        <v>96</v>
      </c>
      <c r="H1599" s="321">
        <v>1095497249.0864198</v>
      </c>
      <c r="I1599" t="str">
        <f>Table3[[#This Row],[Company ]]&amp;Table3[[#This Row],[Product]]</f>
        <v>MinervaCattle</v>
      </c>
      <c r="J1599" t="str">
        <f>INDEX('Company+Product scope'!D:D,MATCH(Table3[[#This Row],[Company+Product key]],'Company+Product scope'!C:C,0))</f>
        <v>Yes</v>
      </c>
    </row>
    <row r="1600" spans="1:10">
      <c r="A1600" t="s">
        <v>51</v>
      </c>
      <c r="B1600" t="s">
        <v>63</v>
      </c>
      <c r="C1600" t="s">
        <v>53</v>
      </c>
      <c r="D1600" t="s">
        <v>64</v>
      </c>
      <c r="E1600">
        <v>100</v>
      </c>
      <c r="F1600" t="s">
        <v>98</v>
      </c>
      <c r="G1600" t="s">
        <v>96</v>
      </c>
      <c r="H1600" s="321">
        <v>328977066.66666675</v>
      </c>
      <c r="I1600" t="str">
        <f>Table3[[#This Row],[Company ]]&amp;Table3[[#This Row],[Product]]</f>
        <v>BigardCattle</v>
      </c>
      <c r="J1600" t="str">
        <f>INDEX('Company+Product scope'!D:D,MATCH(Table3[[#This Row],[Company+Product key]],'Company+Product scope'!C:C,0))</f>
        <v>Yes</v>
      </c>
    </row>
    <row r="1601" spans="1:10">
      <c r="A1601" t="s">
        <v>51</v>
      </c>
      <c r="B1601" t="s">
        <v>65</v>
      </c>
      <c r="C1601" t="s">
        <v>53</v>
      </c>
      <c r="D1601" t="s">
        <v>64</v>
      </c>
      <c r="E1601">
        <v>100</v>
      </c>
      <c r="F1601" t="s">
        <v>98</v>
      </c>
      <c r="G1601" t="s">
        <v>96</v>
      </c>
      <c r="H1601" s="321">
        <v>317562204.44444442</v>
      </c>
      <c r="I1601" t="str">
        <f>Table3[[#This Row],[Company ]]&amp;Table3[[#This Row],[Product]]</f>
        <v>Gruppo CremoniniCattle</v>
      </c>
      <c r="J1601" t="str">
        <f>INDEX('Company+Product scope'!D:D,MATCH(Table3[[#This Row],[Company+Product key]],'Company+Product scope'!C:C,0))</f>
        <v>Yes</v>
      </c>
    </row>
    <row r="1602" spans="1:10">
      <c r="A1602" t="s">
        <v>51</v>
      </c>
      <c r="B1602" t="s">
        <v>66</v>
      </c>
      <c r="C1602" t="s">
        <v>53</v>
      </c>
      <c r="D1602" t="s">
        <v>64</v>
      </c>
      <c r="E1602">
        <v>100</v>
      </c>
      <c r="F1602" t="s">
        <v>98</v>
      </c>
      <c r="G1602" t="s">
        <v>96</v>
      </c>
      <c r="H1602" s="321">
        <v>130440570.04066665</v>
      </c>
      <c r="I1602" t="str">
        <f>Table3[[#This Row],[Company ]]&amp;Table3[[#This Row],[Product]]</f>
        <v>Vion Food GroupCattle</v>
      </c>
      <c r="J1602" t="str">
        <f>INDEX('Company+Product scope'!D:D,MATCH(Table3[[#This Row],[Company+Product key]],'Company+Product scope'!C:C,0))</f>
        <v>Yes</v>
      </c>
    </row>
    <row r="1603" spans="1:10">
      <c r="A1603" t="s">
        <v>51</v>
      </c>
      <c r="B1603" t="s">
        <v>67</v>
      </c>
      <c r="C1603" t="s">
        <v>53</v>
      </c>
      <c r="D1603" t="s">
        <v>64</v>
      </c>
      <c r="E1603">
        <v>100</v>
      </c>
      <c r="F1603" t="s">
        <v>98</v>
      </c>
      <c r="G1603" t="s">
        <v>96</v>
      </c>
      <c r="H1603" s="321">
        <v>129808732</v>
      </c>
      <c r="I1603" t="str">
        <f>Table3[[#This Row],[Company ]]&amp;Table3[[#This Row],[Product]]</f>
        <v>Danish CrownCattle</v>
      </c>
      <c r="J1603" t="str">
        <f>INDEX('Company+Product scope'!D:D,MATCH(Table3[[#This Row],[Company+Product key]],'Company+Product scope'!C:C,0))</f>
        <v>Yes</v>
      </c>
    </row>
    <row r="1604" spans="1:10">
      <c r="A1604" t="s">
        <v>51</v>
      </c>
      <c r="B1604" t="s">
        <v>68</v>
      </c>
      <c r="C1604" t="s">
        <v>53</v>
      </c>
      <c r="D1604" t="s">
        <v>58</v>
      </c>
      <c r="E1604">
        <v>100</v>
      </c>
      <c r="F1604" t="s">
        <v>98</v>
      </c>
      <c r="G1604" t="s">
        <v>96</v>
      </c>
      <c r="H1604" s="321">
        <v>100412060.18518516</v>
      </c>
      <c r="I1604" t="str">
        <f>Table3[[#This Row],[Company ]]&amp;Table3[[#This Row],[Product]]</f>
        <v>Teys Cattle</v>
      </c>
      <c r="J1604" t="str">
        <f>INDEX('Company+Product scope'!D:D,MATCH(Table3[[#This Row],[Company+Product key]],'Company+Product scope'!C:C,0))</f>
        <v>Yes</v>
      </c>
    </row>
    <row r="1605" spans="1:10">
      <c r="A1605" t="s">
        <v>51</v>
      </c>
      <c r="B1605" t="s">
        <v>69</v>
      </c>
      <c r="C1605" t="s">
        <v>53</v>
      </c>
      <c r="D1605" t="s">
        <v>64</v>
      </c>
      <c r="E1605">
        <v>100</v>
      </c>
      <c r="F1605" t="s">
        <v>98</v>
      </c>
      <c r="G1605" t="s">
        <v>96</v>
      </c>
      <c r="H1605" s="321">
        <v>64870295.466666669</v>
      </c>
      <c r="I1605" t="str">
        <f>Table3[[#This Row],[Company ]]&amp;Table3[[#This Row],[Product]]</f>
        <v>WestfleischCattle</v>
      </c>
      <c r="J1605" t="str">
        <f>INDEX('Company+Product scope'!D:D,MATCH(Table3[[#This Row],[Company+Product key]],'Company+Product scope'!C:C,0))</f>
        <v>Yes</v>
      </c>
    </row>
    <row r="1606" spans="1:10">
      <c r="A1606" t="s">
        <v>51</v>
      </c>
      <c r="B1606" t="s">
        <v>70</v>
      </c>
      <c r="C1606" t="s">
        <v>53</v>
      </c>
      <c r="D1606" t="s">
        <v>64</v>
      </c>
      <c r="E1606">
        <v>100</v>
      </c>
      <c r="F1606" t="s">
        <v>98</v>
      </c>
      <c r="G1606" t="s">
        <v>96</v>
      </c>
      <c r="H1606" s="321">
        <v>62008370.666666664</v>
      </c>
      <c r="I1606" t="str">
        <f>Table3[[#This Row],[Company ]]&amp;Table3[[#This Row],[Product]]</f>
        <v>Tönnies GroupCattle</v>
      </c>
      <c r="J1606" t="str">
        <f>INDEX('Company+Product scope'!D:D,MATCH(Table3[[#This Row],[Company+Product key]],'Company+Product scope'!C:C,0))</f>
        <v>Yes</v>
      </c>
    </row>
    <row r="1607" spans="1:10">
      <c r="A1607" t="s">
        <v>51</v>
      </c>
      <c r="B1607" t="s">
        <v>52</v>
      </c>
      <c r="C1607" t="s">
        <v>71</v>
      </c>
      <c r="D1607" t="s">
        <v>57</v>
      </c>
      <c r="E1607">
        <v>100</v>
      </c>
      <c r="F1607" t="s">
        <v>98</v>
      </c>
      <c r="G1607" t="s">
        <v>96</v>
      </c>
      <c r="H1607" s="321">
        <v>9696966.3654290605</v>
      </c>
      <c r="I1607" t="str">
        <f>Table3[[#This Row],[Company ]]&amp;Table3[[#This Row],[Product]]</f>
        <v>JBSChicken</v>
      </c>
      <c r="J1607" t="str">
        <f>INDEX('Company+Product scope'!D:D,MATCH(Table3[[#This Row],[Company+Product key]],'Company+Product scope'!C:C,0))</f>
        <v>Yes</v>
      </c>
    </row>
    <row r="1608" spans="1:10">
      <c r="A1608" t="s">
        <v>51</v>
      </c>
      <c r="B1608" t="s">
        <v>52</v>
      </c>
      <c r="C1608" t="s">
        <v>71</v>
      </c>
      <c r="D1608" t="s">
        <v>54</v>
      </c>
      <c r="E1608">
        <v>100</v>
      </c>
      <c r="F1608" t="s">
        <v>98</v>
      </c>
      <c r="G1608" t="s">
        <v>96</v>
      </c>
      <c r="H1608" s="321">
        <v>12506251.014400002</v>
      </c>
      <c r="I1608" t="str">
        <f>Table3[[#This Row],[Company ]]&amp;Table3[[#This Row],[Product]]</f>
        <v>JBSChicken</v>
      </c>
      <c r="J1608" t="str">
        <f>INDEX('Company+Product scope'!D:D,MATCH(Table3[[#This Row],[Company+Product key]],'Company+Product scope'!C:C,0))</f>
        <v>Yes</v>
      </c>
    </row>
    <row r="1609" spans="1:10">
      <c r="A1609" t="s">
        <v>51</v>
      </c>
      <c r="B1609" t="s">
        <v>52</v>
      </c>
      <c r="C1609" t="s">
        <v>71</v>
      </c>
      <c r="D1609" t="s">
        <v>64</v>
      </c>
      <c r="E1609">
        <v>100</v>
      </c>
      <c r="F1609" t="s">
        <v>98</v>
      </c>
      <c r="G1609" t="s">
        <v>96</v>
      </c>
      <c r="H1609" s="321">
        <v>2507824.8342199437</v>
      </c>
      <c r="I1609" t="str">
        <f>Table3[[#This Row],[Company ]]&amp;Table3[[#This Row],[Product]]</f>
        <v>JBSChicken</v>
      </c>
      <c r="J1609" t="str">
        <f>INDEX('Company+Product scope'!D:D,MATCH(Table3[[#This Row],[Company+Product key]],'Company+Product scope'!C:C,0))</f>
        <v>Yes</v>
      </c>
    </row>
    <row r="1610" spans="1:10">
      <c r="A1610" t="s">
        <v>51</v>
      </c>
      <c r="B1610" t="s">
        <v>61</v>
      </c>
      <c r="C1610" t="s">
        <v>71</v>
      </c>
      <c r="D1610" t="s">
        <v>57</v>
      </c>
      <c r="E1610">
        <v>100</v>
      </c>
      <c r="F1610" t="s">
        <v>98</v>
      </c>
      <c r="G1610" t="s">
        <v>96</v>
      </c>
      <c r="H1610" s="321">
        <v>9324713.3591397852</v>
      </c>
      <c r="I1610" t="str">
        <f>Table3[[#This Row],[Company ]]&amp;Table3[[#This Row],[Product]]</f>
        <v>TysonChicken</v>
      </c>
      <c r="J1610" t="str">
        <f>INDEX('Company+Product scope'!D:D,MATCH(Table3[[#This Row],[Company+Product key]],'Company+Product scope'!C:C,0))</f>
        <v>Yes</v>
      </c>
    </row>
    <row r="1611" spans="1:10">
      <c r="A1611" t="s">
        <v>51</v>
      </c>
      <c r="B1611" t="s">
        <v>61</v>
      </c>
      <c r="C1611" t="s">
        <v>71</v>
      </c>
      <c r="D1611" t="s">
        <v>72</v>
      </c>
      <c r="E1611">
        <v>100</v>
      </c>
      <c r="F1611" t="s">
        <v>98</v>
      </c>
      <c r="G1611" t="s">
        <v>96</v>
      </c>
      <c r="H1611" s="321">
        <v>828880.83870967745</v>
      </c>
      <c r="I1611" t="str">
        <f>Table3[[#This Row],[Company ]]&amp;Table3[[#This Row],[Product]]</f>
        <v>TysonChicken</v>
      </c>
      <c r="J1611" t="str">
        <f>INDEX('Company+Product scope'!D:D,MATCH(Table3[[#This Row],[Company+Product key]],'Company+Product scope'!C:C,0))</f>
        <v>Yes</v>
      </c>
    </row>
    <row r="1612" spans="1:10">
      <c r="A1612" t="s">
        <v>51</v>
      </c>
      <c r="B1612" t="s">
        <v>73</v>
      </c>
      <c r="C1612" t="s">
        <v>71</v>
      </c>
      <c r="D1612" t="s">
        <v>54</v>
      </c>
      <c r="E1612">
        <v>100</v>
      </c>
      <c r="F1612" t="s">
        <v>98</v>
      </c>
      <c r="G1612" t="s">
        <v>96</v>
      </c>
      <c r="H1612" s="321">
        <v>14276206.088059261</v>
      </c>
      <c r="I1612" t="str">
        <f>Table3[[#This Row],[Company ]]&amp;Table3[[#This Row],[Product]]</f>
        <v>BRFChicken</v>
      </c>
      <c r="J1612" t="str">
        <f>INDEX('Company+Product scope'!D:D,MATCH(Table3[[#This Row],[Company+Product key]],'Company+Product scope'!C:C,0))</f>
        <v>Yes</v>
      </c>
    </row>
    <row r="1613" spans="1:10">
      <c r="A1613" t="s">
        <v>51</v>
      </c>
      <c r="B1613" t="s">
        <v>74</v>
      </c>
      <c r="C1613" t="s">
        <v>71</v>
      </c>
      <c r="D1613" t="s">
        <v>72</v>
      </c>
      <c r="E1613">
        <v>100</v>
      </c>
      <c r="F1613" t="s">
        <v>98</v>
      </c>
      <c r="G1613" t="s">
        <v>96</v>
      </c>
      <c r="H1613" s="321">
        <v>4695327</v>
      </c>
      <c r="I1613" t="str">
        <f>Table3[[#This Row],[Company ]]&amp;Table3[[#This Row],[Product]]</f>
        <v>Wen's Food GroupChicken</v>
      </c>
      <c r="J1613" t="str">
        <f>INDEX('Company+Product scope'!D:D,MATCH(Table3[[#This Row],[Company+Product key]],'Company+Product scope'!C:C,0))</f>
        <v>Yes</v>
      </c>
    </row>
    <row r="1614" spans="1:10">
      <c r="A1614" t="s">
        <v>51</v>
      </c>
      <c r="B1614" t="s">
        <v>60</v>
      </c>
      <c r="C1614" t="s">
        <v>71</v>
      </c>
      <c r="D1614" t="s">
        <v>57</v>
      </c>
      <c r="E1614">
        <v>100</v>
      </c>
      <c r="F1614" t="s">
        <v>98</v>
      </c>
      <c r="G1614" t="s">
        <v>96</v>
      </c>
      <c r="H1614" s="321">
        <v>2881289.9555555554</v>
      </c>
      <c r="I1614" t="str">
        <f>Table3[[#This Row],[Company ]]&amp;Table3[[#This Row],[Product]]</f>
        <v>CargillChicken</v>
      </c>
      <c r="J1614" t="str">
        <f>INDEX('Company+Product scope'!D:D,MATCH(Table3[[#This Row],[Company+Product key]],'Company+Product scope'!C:C,0))</f>
        <v>Yes</v>
      </c>
    </row>
    <row r="1615" spans="1:10">
      <c r="A1615" t="s">
        <v>51</v>
      </c>
      <c r="B1615" t="s">
        <v>60</v>
      </c>
      <c r="C1615" t="s">
        <v>71</v>
      </c>
      <c r="D1615" t="s">
        <v>54</v>
      </c>
      <c r="E1615">
        <v>100</v>
      </c>
      <c r="F1615" t="s">
        <v>98</v>
      </c>
      <c r="G1615" t="s">
        <v>96</v>
      </c>
      <c r="H1615" s="321">
        <v>2382104.5925925928</v>
      </c>
      <c r="I1615" t="str">
        <f>Table3[[#This Row],[Company ]]&amp;Table3[[#This Row],[Product]]</f>
        <v>CargillChicken</v>
      </c>
      <c r="J1615" t="str">
        <f>INDEX('Company+Product scope'!D:D,MATCH(Table3[[#This Row],[Company+Product key]],'Company+Product scope'!C:C,0))</f>
        <v>Yes</v>
      </c>
    </row>
    <row r="1616" spans="1:10">
      <c r="A1616" t="s">
        <v>51</v>
      </c>
      <c r="B1616" t="s">
        <v>60</v>
      </c>
      <c r="C1616" t="s">
        <v>71</v>
      </c>
      <c r="D1616" t="s">
        <v>72</v>
      </c>
      <c r="E1616">
        <v>100</v>
      </c>
      <c r="F1616" t="s">
        <v>98</v>
      </c>
      <c r="G1616" t="s">
        <v>96</v>
      </c>
      <c r="H1616" s="321">
        <v>714420</v>
      </c>
      <c r="I1616" t="str">
        <f>Table3[[#This Row],[Company ]]&amp;Table3[[#This Row],[Product]]</f>
        <v>CargillChicken</v>
      </c>
      <c r="J1616" t="str">
        <f>INDEX('Company+Product scope'!D:D,MATCH(Table3[[#This Row],[Company+Product key]],'Company+Product scope'!C:C,0))</f>
        <v>Yes</v>
      </c>
    </row>
    <row r="1617" spans="1:10">
      <c r="A1617" t="s">
        <v>51</v>
      </c>
      <c r="B1617" t="s">
        <v>60</v>
      </c>
      <c r="C1617" t="s">
        <v>71</v>
      </c>
      <c r="D1617" t="s">
        <v>64</v>
      </c>
      <c r="E1617">
        <v>100</v>
      </c>
      <c r="F1617" t="s">
        <v>98</v>
      </c>
      <c r="G1617" t="s">
        <v>96</v>
      </c>
      <c r="H1617" s="321">
        <v>915845.33333333337</v>
      </c>
      <c r="I1617" t="str">
        <f>Table3[[#This Row],[Company ]]&amp;Table3[[#This Row],[Product]]</f>
        <v>CargillChicken</v>
      </c>
      <c r="J1617" t="str">
        <f>INDEX('Company+Product scope'!D:D,MATCH(Table3[[#This Row],[Company+Product key]],'Company+Product scope'!C:C,0))</f>
        <v>Yes</v>
      </c>
    </row>
    <row r="1618" spans="1:10">
      <c r="A1618" t="s">
        <v>51</v>
      </c>
      <c r="B1618" t="s">
        <v>75</v>
      </c>
      <c r="C1618" t="s">
        <v>71</v>
      </c>
      <c r="D1618" t="s">
        <v>72</v>
      </c>
      <c r="E1618">
        <v>100</v>
      </c>
      <c r="F1618" t="s">
        <v>98</v>
      </c>
      <c r="G1618" t="s">
        <v>96</v>
      </c>
      <c r="H1618" s="321">
        <v>3893589</v>
      </c>
      <c r="I1618" t="str">
        <f>Table3[[#This Row],[Company ]]&amp;Table3[[#This Row],[Product]]</f>
        <v>JapfaChicken</v>
      </c>
      <c r="J1618" t="str">
        <f>INDEX('Company+Product scope'!D:D,MATCH(Table3[[#This Row],[Company+Product key]],'Company+Product scope'!C:C,0))</f>
        <v>Yes</v>
      </c>
    </row>
    <row r="1619" spans="1:10">
      <c r="A1619" t="s">
        <v>51</v>
      </c>
      <c r="B1619" t="s">
        <v>76</v>
      </c>
      <c r="C1619" t="s">
        <v>71</v>
      </c>
      <c r="D1619" t="s">
        <v>72</v>
      </c>
      <c r="E1619">
        <v>100</v>
      </c>
      <c r="F1619" t="s">
        <v>98</v>
      </c>
      <c r="G1619" t="s">
        <v>96</v>
      </c>
      <c r="H1619" s="321">
        <v>3214890</v>
      </c>
      <c r="I1619" t="str">
        <f>Table3[[#This Row],[Company ]]&amp;Table3[[#This Row],[Product]]</f>
        <v>Wellhope AgritechChicken</v>
      </c>
      <c r="J1619" t="str">
        <f>INDEX('Company+Product scope'!D:D,MATCH(Table3[[#This Row],[Company+Product key]],'Company+Product scope'!C:C,0))</f>
        <v>Yes</v>
      </c>
    </row>
    <row r="1620" spans="1:10">
      <c r="A1620" t="s">
        <v>51</v>
      </c>
      <c r="B1620" t="s">
        <v>77</v>
      </c>
      <c r="C1620" t="s">
        <v>71</v>
      </c>
      <c r="D1620" t="s">
        <v>72</v>
      </c>
      <c r="E1620">
        <v>100</v>
      </c>
      <c r="F1620" t="s">
        <v>98</v>
      </c>
      <c r="G1620" t="s">
        <v>96</v>
      </c>
      <c r="H1620" s="321">
        <v>2718765</v>
      </c>
      <c r="I1620" t="str">
        <f>Table3[[#This Row],[Company ]]&amp;Table3[[#This Row],[Product]]</f>
        <v>Charoen PokphandChicken</v>
      </c>
      <c r="J1620" t="str">
        <f>INDEX('Company+Product scope'!D:D,MATCH(Table3[[#This Row],[Company+Product key]],'Company+Product scope'!C:C,0))</f>
        <v>Yes</v>
      </c>
    </row>
    <row r="1621" spans="1:10">
      <c r="A1621" t="s">
        <v>51</v>
      </c>
      <c r="B1621" t="s">
        <v>77</v>
      </c>
      <c r="C1621" t="s">
        <v>71</v>
      </c>
      <c r="D1621" t="s">
        <v>78</v>
      </c>
      <c r="E1621">
        <v>100</v>
      </c>
      <c r="F1621" t="s">
        <v>98</v>
      </c>
      <c r="G1621" t="s">
        <v>96</v>
      </c>
      <c r="H1621" s="321">
        <v>263692.59259259264</v>
      </c>
      <c r="I1621" t="str">
        <f>Table3[[#This Row],[Company ]]&amp;Table3[[#This Row],[Product]]</f>
        <v>Charoen PokphandChicken</v>
      </c>
      <c r="J1621" t="str">
        <f>INDEX('Company+Product scope'!D:D,MATCH(Table3[[#This Row],[Company+Product key]],'Company+Product scope'!C:C,0))</f>
        <v>Yes</v>
      </c>
    </row>
    <row r="1622" spans="1:10">
      <c r="A1622" t="s">
        <v>51</v>
      </c>
      <c r="B1622" t="s">
        <v>79</v>
      </c>
      <c r="C1622" t="s">
        <v>71</v>
      </c>
      <c r="D1622" t="s">
        <v>72</v>
      </c>
      <c r="E1622">
        <v>100</v>
      </c>
      <c r="F1622" t="s">
        <v>98</v>
      </c>
      <c r="G1622" t="s">
        <v>96</v>
      </c>
      <c r="H1622" s="321">
        <v>2698920</v>
      </c>
      <c r="I1622" t="str">
        <f>Table3[[#This Row],[Company ]]&amp;Table3[[#This Row],[Product]]</f>
        <v>Fuijan Sunner DevelopmentChicken</v>
      </c>
      <c r="J1622" t="str">
        <f>INDEX('Company+Product scope'!D:D,MATCH(Table3[[#This Row],[Company+Product key]],'Company+Product scope'!C:C,0))</f>
        <v>Yes</v>
      </c>
    </row>
    <row r="1623" spans="1:10">
      <c r="A1623" t="s">
        <v>51</v>
      </c>
      <c r="B1623" t="s">
        <v>80</v>
      </c>
      <c r="C1623" t="s">
        <v>71</v>
      </c>
      <c r="D1623" t="s">
        <v>57</v>
      </c>
      <c r="E1623">
        <v>100</v>
      </c>
      <c r="F1623" t="s">
        <v>98</v>
      </c>
      <c r="G1623" t="s">
        <v>96</v>
      </c>
      <c r="H1623" s="321">
        <v>3604302.222222222</v>
      </c>
      <c r="I1623" t="str">
        <f>Table3[[#This Row],[Company ]]&amp;Table3[[#This Row],[Product]]</f>
        <v>Koch FoodsChicken</v>
      </c>
      <c r="J1623" t="str">
        <f>INDEX('Company+Product scope'!D:D,MATCH(Table3[[#This Row],[Company+Product key]],'Company+Product scope'!C:C,0))</f>
        <v>Yes</v>
      </c>
    </row>
    <row r="1624" spans="1:10">
      <c r="A1624" t="s">
        <v>51</v>
      </c>
      <c r="B1624" t="s">
        <v>81</v>
      </c>
      <c r="C1624" t="s">
        <v>71</v>
      </c>
      <c r="D1624" t="s">
        <v>82</v>
      </c>
      <c r="E1624">
        <v>100</v>
      </c>
      <c r="F1624" t="s">
        <v>98</v>
      </c>
      <c r="G1624" t="s">
        <v>96</v>
      </c>
      <c r="H1624" s="321">
        <v>3687423.9111111108</v>
      </c>
      <c r="I1624" t="str">
        <f>Table3[[#This Row],[Company ]]&amp;Table3[[#This Row],[Product]]</f>
        <v>Arab Company for Livestock Development (ACOLID)Chicken</v>
      </c>
      <c r="J1624" t="str">
        <f>INDEX('Company+Product scope'!D:D,MATCH(Table3[[#This Row],[Company+Product key]],'Company+Product scope'!C:C,0))</f>
        <v>Yes</v>
      </c>
    </row>
    <row r="1625" spans="1:10">
      <c r="A1625" t="s">
        <v>51</v>
      </c>
      <c r="B1625" t="s">
        <v>83</v>
      </c>
      <c r="C1625" t="s">
        <v>71</v>
      </c>
      <c r="D1625" t="s">
        <v>72</v>
      </c>
      <c r="E1625">
        <v>100</v>
      </c>
      <c r="F1625" t="s">
        <v>98</v>
      </c>
      <c r="G1625" t="s">
        <v>96</v>
      </c>
      <c r="H1625" s="321">
        <v>2610728.8199999998</v>
      </c>
      <c r="I1625" t="str">
        <f>Table3[[#This Row],[Company ]]&amp;Table3[[#This Row],[Product]]</f>
        <v>New Hope GroupChicken</v>
      </c>
      <c r="J1625" t="str">
        <f>INDEX('Company+Product scope'!D:D,MATCH(Table3[[#This Row],[Company+Product key]],'Company+Product scope'!C:C,0))</f>
        <v>Yes</v>
      </c>
    </row>
    <row r="1626" spans="1:10">
      <c r="A1626" t="s">
        <v>51</v>
      </c>
      <c r="B1626" t="s">
        <v>84</v>
      </c>
      <c r="C1626" t="s">
        <v>71</v>
      </c>
      <c r="D1626" t="s">
        <v>54</v>
      </c>
      <c r="E1626">
        <v>100</v>
      </c>
      <c r="F1626" t="s">
        <v>98</v>
      </c>
      <c r="G1626" t="s">
        <v>96</v>
      </c>
      <c r="H1626" s="321">
        <v>4471980.7407407407</v>
      </c>
      <c r="I1626" t="str">
        <f>Table3[[#This Row],[Company ]]&amp;Table3[[#This Row],[Product]]</f>
        <v>Industrias BachocoChicken</v>
      </c>
      <c r="J1626" t="str">
        <f>INDEX('Company+Product scope'!D:D,MATCH(Table3[[#This Row],[Company+Product key]],'Company+Product scope'!C:C,0))</f>
        <v>Yes</v>
      </c>
    </row>
    <row r="1627" spans="1:10">
      <c r="A1627" t="s">
        <v>51</v>
      </c>
      <c r="B1627" t="s">
        <v>84</v>
      </c>
      <c r="C1627" t="s">
        <v>71</v>
      </c>
      <c r="D1627" t="s">
        <v>57</v>
      </c>
      <c r="E1627">
        <v>100</v>
      </c>
      <c r="F1627" t="s">
        <v>98</v>
      </c>
      <c r="G1627" t="s">
        <v>96</v>
      </c>
      <c r="H1627" s="321">
        <v>726240</v>
      </c>
      <c r="I1627" t="str">
        <f>Table3[[#This Row],[Company ]]&amp;Table3[[#This Row],[Product]]</f>
        <v>Industrias BachocoChicken</v>
      </c>
      <c r="J1627" t="str">
        <f>INDEX('Company+Product scope'!D:D,MATCH(Table3[[#This Row],[Company+Product key]],'Company+Product scope'!C:C,0))</f>
        <v>Yes</v>
      </c>
    </row>
    <row r="1628" spans="1:10">
      <c r="A1628" t="s">
        <v>51</v>
      </c>
      <c r="B1628" t="s">
        <v>85</v>
      </c>
      <c r="C1628" t="s">
        <v>71</v>
      </c>
      <c r="D1628" t="s">
        <v>57</v>
      </c>
      <c r="E1628">
        <v>100</v>
      </c>
      <c r="F1628" t="s">
        <v>98</v>
      </c>
      <c r="G1628" t="s">
        <v>96</v>
      </c>
      <c r="H1628" s="321">
        <v>3308426.6666666665</v>
      </c>
      <c r="I1628" t="str">
        <f>Table3[[#This Row],[Company ]]&amp;Table3[[#This Row],[Product]]</f>
        <v>Perdue FarmsChicken</v>
      </c>
      <c r="J1628" t="str">
        <f>INDEX('Company+Product scope'!D:D,MATCH(Table3[[#This Row],[Company+Product key]],'Company+Product scope'!C:C,0))</f>
        <v>Yes</v>
      </c>
    </row>
    <row r="1629" spans="1:10">
      <c r="A1629" t="s">
        <v>51</v>
      </c>
      <c r="B1629" t="s">
        <v>86</v>
      </c>
      <c r="C1629" t="s">
        <v>71</v>
      </c>
      <c r="D1629" t="s">
        <v>57</v>
      </c>
      <c r="E1629">
        <v>100</v>
      </c>
      <c r="F1629" t="s">
        <v>98</v>
      </c>
      <c r="G1629" t="s">
        <v>96</v>
      </c>
      <c r="H1629" s="321">
        <v>2881289.9555555554</v>
      </c>
      <c r="I1629" t="str">
        <f>Table3[[#This Row],[Company ]]&amp;Table3[[#This Row],[Product]]</f>
        <v>Continental Grain CompanyChicken</v>
      </c>
      <c r="J1629" t="str">
        <f>INDEX('Company+Product scope'!D:D,MATCH(Table3[[#This Row],[Company+Product key]],'Company+Product scope'!C:C,0))</f>
        <v>Yes</v>
      </c>
    </row>
    <row r="1630" spans="1:10">
      <c r="A1630" t="s">
        <v>51</v>
      </c>
      <c r="B1630" t="s">
        <v>87</v>
      </c>
      <c r="C1630" t="s">
        <v>71</v>
      </c>
      <c r="D1630" t="s">
        <v>72</v>
      </c>
      <c r="E1630">
        <v>100</v>
      </c>
      <c r="F1630" t="s">
        <v>98</v>
      </c>
      <c r="G1630" t="s">
        <v>96</v>
      </c>
      <c r="H1630" s="321">
        <v>830844</v>
      </c>
      <c r="I1630" t="str">
        <f>Table3[[#This Row],[Company ]]&amp;Table3[[#This Row],[Product]]</f>
        <v>WH GroupChicken</v>
      </c>
      <c r="J1630" t="str">
        <f>INDEX('Company+Product scope'!D:D,MATCH(Table3[[#This Row],[Company+Product key]],'Company+Product scope'!C:C,0))</f>
        <v>Yes</v>
      </c>
    </row>
    <row r="1631" spans="1:10">
      <c r="A1631" t="s">
        <v>51</v>
      </c>
      <c r="B1631" t="s">
        <v>87</v>
      </c>
      <c r="C1631" t="s">
        <v>71</v>
      </c>
      <c r="D1631" t="s">
        <v>88</v>
      </c>
      <c r="E1631">
        <v>100</v>
      </c>
      <c r="F1631" t="s">
        <v>98</v>
      </c>
      <c r="G1631" t="s">
        <v>96</v>
      </c>
      <c r="H1631" s="321">
        <v>475419.25925925927</v>
      </c>
      <c r="I1631" t="str">
        <f>Table3[[#This Row],[Company ]]&amp;Table3[[#This Row],[Product]]</f>
        <v>WH GroupChicken</v>
      </c>
      <c r="J1631" t="str">
        <f>INDEX('Company+Product scope'!D:D,MATCH(Table3[[#This Row],[Company+Product key]],'Company+Product scope'!C:C,0))</f>
        <v>Yes</v>
      </c>
    </row>
    <row r="1632" spans="1:10">
      <c r="A1632" t="s">
        <v>51</v>
      </c>
      <c r="B1632" t="s">
        <v>89</v>
      </c>
      <c r="C1632" t="s">
        <v>71</v>
      </c>
      <c r="D1632" t="s">
        <v>54</v>
      </c>
      <c r="E1632">
        <v>100</v>
      </c>
      <c r="F1632" t="s">
        <v>98</v>
      </c>
      <c r="G1632" t="s">
        <v>96</v>
      </c>
      <c r="H1632" s="321">
        <v>2840814.6962962965</v>
      </c>
      <c r="I1632" t="str">
        <f>Table3[[#This Row],[Company ]]&amp;Table3[[#This Row],[Product]]</f>
        <v>Aurora AlimentosChicken</v>
      </c>
      <c r="J1632" t="str">
        <f>INDEX('Company+Product scope'!D:D,MATCH(Table3[[#This Row],[Company+Product key]],'Company+Product scope'!C:C,0))</f>
        <v>Yes</v>
      </c>
    </row>
    <row r="1633" spans="1:10">
      <c r="A1633" t="s">
        <v>51</v>
      </c>
      <c r="B1633" t="s">
        <v>87</v>
      </c>
      <c r="C1633" t="s">
        <v>90</v>
      </c>
      <c r="D1633" t="s">
        <v>57</v>
      </c>
      <c r="E1633">
        <v>100</v>
      </c>
      <c r="F1633" t="s">
        <v>98</v>
      </c>
      <c r="G1633" t="s">
        <v>96</v>
      </c>
      <c r="H1633" s="321">
        <v>223185133.80343986</v>
      </c>
      <c r="I1633" t="str">
        <f>Table3[[#This Row],[Company ]]&amp;Table3[[#This Row],[Product]]</f>
        <v>WH GroupPigs</v>
      </c>
      <c r="J1633" t="str">
        <f>INDEX('Company+Product scope'!D:D,MATCH(Table3[[#This Row],[Company+Product key]],'Company+Product scope'!C:C,0))</f>
        <v>Yes</v>
      </c>
    </row>
    <row r="1634" spans="1:10">
      <c r="A1634" t="s">
        <v>51</v>
      </c>
      <c r="B1634" t="s">
        <v>87</v>
      </c>
      <c r="C1634" t="s">
        <v>90</v>
      </c>
      <c r="D1634" t="s">
        <v>72</v>
      </c>
      <c r="E1634">
        <v>100</v>
      </c>
      <c r="F1634" t="s">
        <v>98</v>
      </c>
      <c r="G1634" t="s">
        <v>96</v>
      </c>
      <c r="H1634" s="321">
        <v>111683033.27478765</v>
      </c>
      <c r="I1634" t="str">
        <f>Table3[[#This Row],[Company ]]&amp;Table3[[#This Row],[Product]]</f>
        <v>WH GroupPigs</v>
      </c>
      <c r="J1634" t="str">
        <f>INDEX('Company+Product scope'!D:D,MATCH(Table3[[#This Row],[Company+Product key]],'Company+Product scope'!C:C,0))</f>
        <v>Yes</v>
      </c>
    </row>
    <row r="1635" spans="1:10">
      <c r="A1635" t="s">
        <v>51</v>
      </c>
      <c r="B1635" t="s">
        <v>87</v>
      </c>
      <c r="C1635" t="s">
        <v>90</v>
      </c>
      <c r="D1635" t="s">
        <v>88</v>
      </c>
      <c r="E1635">
        <v>100</v>
      </c>
      <c r="F1635" t="s">
        <v>98</v>
      </c>
      <c r="G1635" t="s">
        <v>96</v>
      </c>
      <c r="H1635" s="321">
        <v>25619649.248060089</v>
      </c>
      <c r="I1635" t="str">
        <f>Table3[[#This Row],[Company ]]&amp;Table3[[#This Row],[Product]]</f>
        <v>WH GroupPigs</v>
      </c>
      <c r="J1635" t="str">
        <f>INDEX('Company+Product scope'!D:D,MATCH(Table3[[#This Row],[Company+Product key]],'Company+Product scope'!C:C,0))</f>
        <v>Yes</v>
      </c>
    </row>
    <row r="1636" spans="1:10">
      <c r="A1636" t="s">
        <v>51</v>
      </c>
      <c r="B1636" t="s">
        <v>52</v>
      </c>
      <c r="C1636" t="s">
        <v>90</v>
      </c>
      <c r="D1636" t="s">
        <v>57</v>
      </c>
      <c r="E1636">
        <v>100</v>
      </c>
      <c r="F1636" t="s">
        <v>98</v>
      </c>
      <c r="G1636" t="s">
        <v>96</v>
      </c>
      <c r="H1636" s="321">
        <v>201535874.66666666</v>
      </c>
      <c r="I1636" t="str">
        <f>Table3[[#This Row],[Company ]]&amp;Table3[[#This Row],[Product]]</f>
        <v>JBSPigs</v>
      </c>
      <c r="J1636" t="str">
        <f>INDEX('Company+Product scope'!D:D,MATCH(Table3[[#This Row],[Company+Product key]],'Company+Product scope'!C:C,0))</f>
        <v>Yes</v>
      </c>
    </row>
    <row r="1637" spans="1:10">
      <c r="A1637" t="s">
        <v>51</v>
      </c>
      <c r="B1637" t="s">
        <v>52</v>
      </c>
      <c r="C1637" t="s">
        <v>90</v>
      </c>
      <c r="D1637" t="s">
        <v>54</v>
      </c>
      <c r="E1637">
        <v>100</v>
      </c>
      <c r="F1637" t="s">
        <v>98</v>
      </c>
      <c r="G1637" t="s">
        <v>96</v>
      </c>
      <c r="H1637" s="321">
        <v>49551837.866666667</v>
      </c>
      <c r="I1637" t="str">
        <f>Table3[[#This Row],[Company ]]&amp;Table3[[#This Row],[Product]]</f>
        <v>JBSPigs</v>
      </c>
      <c r="J1637" t="str">
        <f>INDEX('Company+Product scope'!D:D,MATCH(Table3[[#This Row],[Company+Product key]],'Company+Product scope'!C:C,0))</f>
        <v>Yes</v>
      </c>
    </row>
    <row r="1638" spans="1:10">
      <c r="A1638" t="s">
        <v>51</v>
      </c>
      <c r="B1638" t="s">
        <v>52</v>
      </c>
      <c r="C1638" t="s">
        <v>90</v>
      </c>
      <c r="D1638" t="s">
        <v>58</v>
      </c>
      <c r="E1638">
        <v>100</v>
      </c>
      <c r="F1638" t="s">
        <v>98</v>
      </c>
      <c r="G1638" t="s">
        <v>96</v>
      </c>
      <c r="H1638" s="321">
        <v>28514590.346666668</v>
      </c>
      <c r="I1638" t="str">
        <f>Table3[[#This Row],[Company ]]&amp;Table3[[#This Row],[Product]]</f>
        <v>JBSPigs</v>
      </c>
      <c r="J1638" t="str">
        <f>INDEX('Company+Product scope'!D:D,MATCH(Table3[[#This Row],[Company+Product key]],'Company+Product scope'!C:C,0))</f>
        <v>Yes</v>
      </c>
    </row>
    <row r="1639" spans="1:10">
      <c r="A1639" t="s">
        <v>51</v>
      </c>
      <c r="B1639" t="s">
        <v>52</v>
      </c>
      <c r="C1639" t="s">
        <v>90</v>
      </c>
      <c r="D1639" t="s">
        <v>64</v>
      </c>
      <c r="E1639">
        <v>100</v>
      </c>
      <c r="F1639" t="s">
        <v>98</v>
      </c>
      <c r="G1639" t="s">
        <v>96</v>
      </c>
      <c r="H1639" s="321">
        <v>8988046.3859999999</v>
      </c>
      <c r="I1639" t="str">
        <f>Table3[[#This Row],[Company ]]&amp;Table3[[#This Row],[Product]]</f>
        <v>JBSPigs</v>
      </c>
      <c r="J1639" t="str">
        <f>INDEX('Company+Product scope'!D:D,MATCH(Table3[[#This Row],[Company+Product key]],'Company+Product scope'!C:C,0))</f>
        <v>Yes</v>
      </c>
    </row>
    <row r="1640" spans="1:10">
      <c r="A1640" t="s">
        <v>51</v>
      </c>
      <c r="B1640" t="s">
        <v>61</v>
      </c>
      <c r="C1640" t="s">
        <v>90</v>
      </c>
      <c r="D1640" t="s">
        <v>57</v>
      </c>
      <c r="E1640">
        <v>100</v>
      </c>
      <c r="F1640" t="s">
        <v>98</v>
      </c>
      <c r="G1640" t="s">
        <v>96</v>
      </c>
      <c r="H1640" s="321">
        <v>154442470.00000003</v>
      </c>
      <c r="I1640" t="str">
        <f>Table3[[#This Row],[Company ]]&amp;Table3[[#This Row],[Product]]</f>
        <v>TysonPigs</v>
      </c>
      <c r="J1640" t="str">
        <f>INDEX('Company+Product scope'!D:D,MATCH(Table3[[#This Row],[Company+Product key]],'Company+Product scope'!C:C,0))</f>
        <v>Yes</v>
      </c>
    </row>
    <row r="1641" spans="1:10">
      <c r="A1641" t="s">
        <v>51</v>
      </c>
      <c r="B1641" t="s">
        <v>70</v>
      </c>
      <c r="C1641" t="s">
        <v>90</v>
      </c>
      <c r="D1641" t="s">
        <v>64</v>
      </c>
      <c r="E1641">
        <v>100</v>
      </c>
      <c r="F1641" t="s">
        <v>98</v>
      </c>
      <c r="G1641" t="s">
        <v>96</v>
      </c>
      <c r="H1641" s="321">
        <v>78532966.666666672</v>
      </c>
      <c r="I1641" t="str">
        <f>Table3[[#This Row],[Company ]]&amp;Table3[[#This Row],[Product]]</f>
        <v>Tönnies GroupPigs</v>
      </c>
      <c r="J1641" t="str">
        <f>INDEX('Company+Product scope'!D:D,MATCH(Table3[[#This Row],[Company+Product key]],'Company+Product scope'!C:C,0))</f>
        <v>Yes</v>
      </c>
    </row>
    <row r="1642" spans="1:10">
      <c r="A1642" t="s">
        <v>51</v>
      </c>
      <c r="B1642" t="s">
        <v>67</v>
      </c>
      <c r="C1642" t="s">
        <v>90</v>
      </c>
      <c r="D1642" t="s">
        <v>64</v>
      </c>
      <c r="E1642">
        <v>100</v>
      </c>
      <c r="F1642" t="s">
        <v>98</v>
      </c>
      <c r="G1642" t="s">
        <v>96</v>
      </c>
      <c r="H1642" s="321">
        <v>64481083.688888885</v>
      </c>
      <c r="I1642" t="str">
        <f>Table3[[#This Row],[Company ]]&amp;Table3[[#This Row],[Product]]</f>
        <v>Danish CrownPigs</v>
      </c>
      <c r="J1642" t="str">
        <f>INDEX('Company+Product scope'!D:D,MATCH(Table3[[#This Row],[Company+Product key]],'Company+Product scope'!C:C,0))</f>
        <v>Yes</v>
      </c>
    </row>
    <row r="1643" spans="1:10">
      <c r="A1643" t="s">
        <v>51</v>
      </c>
      <c r="B1643" t="s">
        <v>67</v>
      </c>
      <c r="C1643" t="s">
        <v>90</v>
      </c>
      <c r="D1643" t="s">
        <v>88</v>
      </c>
      <c r="E1643">
        <v>100</v>
      </c>
      <c r="F1643" t="s">
        <v>98</v>
      </c>
      <c r="G1643" t="s">
        <v>96</v>
      </c>
      <c r="H1643" s="321">
        <v>5197776.9777777782</v>
      </c>
      <c r="I1643" t="str">
        <f>Table3[[#This Row],[Company ]]&amp;Table3[[#This Row],[Product]]</f>
        <v>Danish CrownPigs</v>
      </c>
      <c r="J1643" t="str">
        <f>INDEX('Company+Product scope'!D:D,MATCH(Table3[[#This Row],[Company+Product key]],'Company+Product scope'!C:C,0))</f>
        <v>Yes</v>
      </c>
    </row>
    <row r="1644" spans="1:10">
      <c r="A1644" t="s">
        <v>51</v>
      </c>
      <c r="B1644" t="s">
        <v>66</v>
      </c>
      <c r="C1644" t="s">
        <v>90</v>
      </c>
      <c r="D1644" t="s">
        <v>64</v>
      </c>
      <c r="E1644">
        <v>100</v>
      </c>
      <c r="F1644" t="s">
        <v>98</v>
      </c>
      <c r="G1644" t="s">
        <v>96</v>
      </c>
      <c r="H1644" s="321">
        <v>53126121.670000009</v>
      </c>
      <c r="I1644" t="str">
        <f>Table3[[#This Row],[Company ]]&amp;Table3[[#This Row],[Product]]</f>
        <v>Vion Food GroupPigs</v>
      </c>
      <c r="J1644" t="str">
        <f>INDEX('Company+Product scope'!D:D,MATCH(Table3[[#This Row],[Company+Product key]],'Company+Product scope'!C:C,0))</f>
        <v>Yes</v>
      </c>
    </row>
    <row r="1645" spans="1:10">
      <c r="A1645" t="s">
        <v>51</v>
      </c>
      <c r="B1645" t="s">
        <v>91</v>
      </c>
      <c r="C1645" t="s">
        <v>90</v>
      </c>
      <c r="D1645" t="s">
        <v>72</v>
      </c>
      <c r="E1645">
        <v>100</v>
      </c>
      <c r="F1645" t="s">
        <v>98</v>
      </c>
      <c r="G1645" t="s">
        <v>96</v>
      </c>
      <c r="H1645" s="321">
        <v>112378500</v>
      </c>
      <c r="I1645" t="str">
        <f>Table3[[#This Row],[Company ]]&amp;Table3[[#This Row],[Product]]</f>
        <v>Muyuan FoodstuffPigs</v>
      </c>
      <c r="J1645" t="str">
        <f>INDEX('Company+Product scope'!D:D,MATCH(Table3[[#This Row],[Company+Product key]],'Company+Product scope'!C:C,0))</f>
        <v>Yes</v>
      </c>
    </row>
    <row r="1646" spans="1:10">
      <c r="A1646" t="s">
        <v>51</v>
      </c>
      <c r="B1646" t="s">
        <v>73</v>
      </c>
      <c r="C1646" t="s">
        <v>90</v>
      </c>
      <c r="D1646" t="s">
        <v>54</v>
      </c>
      <c r="E1646">
        <v>100</v>
      </c>
      <c r="F1646" t="s">
        <v>98</v>
      </c>
      <c r="G1646" t="s">
        <v>96</v>
      </c>
      <c r="H1646" s="321">
        <v>54195703.466666661</v>
      </c>
      <c r="I1646" t="str">
        <f>Table3[[#This Row],[Company ]]&amp;Table3[[#This Row],[Product]]</f>
        <v>BRFPigs</v>
      </c>
      <c r="J1646" t="str">
        <f>INDEX('Company+Product scope'!D:D,MATCH(Table3[[#This Row],[Company+Product key]],'Company+Product scope'!C:C,0))</f>
        <v>Yes</v>
      </c>
    </row>
    <row r="1647" spans="1:10">
      <c r="A1647" t="s">
        <v>51</v>
      </c>
      <c r="B1647" t="s">
        <v>92</v>
      </c>
      <c r="C1647" t="s">
        <v>90</v>
      </c>
      <c r="D1647" t="s">
        <v>64</v>
      </c>
      <c r="E1647">
        <v>100</v>
      </c>
      <c r="F1647" t="s">
        <v>98</v>
      </c>
      <c r="G1647" t="s">
        <v>96</v>
      </c>
      <c r="H1647" s="321">
        <v>37548148.148148149</v>
      </c>
      <c r="I1647" t="str">
        <f>Table3[[#This Row],[Company ]]&amp;Table3[[#This Row],[Product]]</f>
        <v>Grupo VallPigs</v>
      </c>
      <c r="J1647" t="str">
        <f>INDEX('Company+Product scope'!D:D,MATCH(Table3[[#This Row],[Company+Product key]],'Company+Product scope'!C:C,0))</f>
        <v>Yes</v>
      </c>
    </row>
    <row r="1648" spans="1:10">
      <c r="A1648" t="s">
        <v>51</v>
      </c>
      <c r="B1648" t="s">
        <v>93</v>
      </c>
      <c r="C1648" t="s">
        <v>90</v>
      </c>
      <c r="D1648" t="s">
        <v>72</v>
      </c>
      <c r="E1648">
        <v>100</v>
      </c>
      <c r="F1648" t="s">
        <v>98</v>
      </c>
      <c r="G1648" t="s">
        <v>96</v>
      </c>
      <c r="H1648" s="321">
        <v>71613749.999999985</v>
      </c>
      <c r="I1648" t="str">
        <f>Table3[[#This Row],[Company ]]&amp;Table3[[#This Row],[Product]]</f>
        <v>Zhengbang GroupPigs</v>
      </c>
      <c r="J1648" t="str">
        <f>INDEX('Company+Product scope'!D:D,MATCH(Table3[[#This Row],[Company+Product key]],'Company+Product scope'!C:C,0))</f>
        <v>Yes</v>
      </c>
    </row>
    <row r="1649" spans="1:10">
      <c r="A1649" t="s">
        <v>51</v>
      </c>
      <c r="B1649" t="s">
        <v>63</v>
      </c>
      <c r="C1649" t="s">
        <v>90</v>
      </c>
      <c r="D1649" t="s">
        <v>64</v>
      </c>
      <c r="E1649">
        <v>100</v>
      </c>
      <c r="F1649" t="s">
        <v>98</v>
      </c>
      <c r="G1649" t="s">
        <v>96</v>
      </c>
      <c r="H1649" s="321">
        <v>37001709.401709408</v>
      </c>
      <c r="I1649" t="str">
        <f>Table3[[#This Row],[Company ]]&amp;Table3[[#This Row],[Product]]</f>
        <v>BigardPigs</v>
      </c>
      <c r="J1649" t="str">
        <f>INDEX('Company+Product scope'!D:D,MATCH(Table3[[#This Row],[Company+Product key]],'Company+Product scope'!C:C,0))</f>
        <v>Yes</v>
      </c>
    </row>
    <row r="1650" spans="1:10">
      <c r="A1650" t="s">
        <v>51</v>
      </c>
      <c r="B1650" t="s">
        <v>89</v>
      </c>
      <c r="C1650" t="s">
        <v>90</v>
      </c>
      <c r="D1650" t="s">
        <v>54</v>
      </c>
      <c r="E1650">
        <v>100</v>
      </c>
      <c r="F1650" t="s">
        <v>98</v>
      </c>
      <c r="G1650" t="s">
        <v>96</v>
      </c>
      <c r="H1650" s="321">
        <v>41042222.222222224</v>
      </c>
      <c r="I1650" t="str">
        <f>Table3[[#This Row],[Company ]]&amp;Table3[[#This Row],[Product]]</f>
        <v>Aurora AlimentosPigs</v>
      </c>
      <c r="J1650" t="str">
        <f>INDEX('Company+Product scope'!D:D,MATCH(Table3[[#This Row],[Company+Product key]],'Company+Product scope'!C:C,0))</f>
        <v>Yes</v>
      </c>
    </row>
    <row r="1651" spans="1:10">
      <c r="A1651" t="s">
        <v>51</v>
      </c>
      <c r="B1651" t="s">
        <v>77</v>
      </c>
      <c r="C1651" t="s">
        <v>90</v>
      </c>
      <c r="D1651" t="s">
        <v>57</v>
      </c>
      <c r="E1651">
        <v>100</v>
      </c>
      <c r="F1651" t="s">
        <v>98</v>
      </c>
      <c r="G1651" t="s">
        <v>96</v>
      </c>
      <c r="H1651" s="321">
        <v>28526388.888888888</v>
      </c>
      <c r="I1651" t="str">
        <f>Table3[[#This Row],[Company ]]&amp;Table3[[#This Row],[Product]]</f>
        <v>Charoen PokphandPigs</v>
      </c>
      <c r="J1651" t="str">
        <f>INDEX('Company+Product scope'!D:D,MATCH(Table3[[#This Row],[Company+Product key]],'Company+Product scope'!C:C,0))</f>
        <v>Yes</v>
      </c>
    </row>
    <row r="1652" spans="1:10">
      <c r="A1652" t="s">
        <v>51</v>
      </c>
      <c r="B1652" t="s">
        <v>77</v>
      </c>
      <c r="C1652" t="s">
        <v>90</v>
      </c>
      <c r="D1652" t="s">
        <v>78</v>
      </c>
      <c r="E1652">
        <v>100</v>
      </c>
      <c r="F1652" t="s">
        <v>98</v>
      </c>
      <c r="G1652" t="s">
        <v>96</v>
      </c>
      <c r="H1652" s="321">
        <v>4390000</v>
      </c>
      <c r="I1652" t="str">
        <f>Table3[[#This Row],[Company ]]&amp;Table3[[#This Row],[Product]]</f>
        <v>Charoen PokphandPigs</v>
      </c>
      <c r="J1652" t="str">
        <f>INDEX('Company+Product scope'!D:D,MATCH(Table3[[#This Row],[Company+Product key]],'Company+Product scope'!C:C,0))</f>
        <v>Yes</v>
      </c>
    </row>
    <row r="1653" spans="1:10">
      <c r="A1653" t="s">
        <v>51</v>
      </c>
      <c r="B1653" t="s">
        <v>77</v>
      </c>
      <c r="C1653" t="s">
        <v>90</v>
      </c>
      <c r="D1653" t="s">
        <v>72</v>
      </c>
      <c r="E1653">
        <v>100</v>
      </c>
      <c r="F1653" t="s">
        <v>98</v>
      </c>
      <c r="G1653" t="s">
        <v>96</v>
      </c>
      <c r="H1653" s="321">
        <v>9576749.9999999981</v>
      </c>
      <c r="I1653" t="str">
        <f>Table3[[#This Row],[Company ]]&amp;Table3[[#This Row],[Product]]</f>
        <v>Charoen PokphandPigs</v>
      </c>
      <c r="J1653" t="str">
        <f>INDEX('Company+Product scope'!D:D,MATCH(Table3[[#This Row],[Company+Product key]],'Company+Product scope'!C:C,0))</f>
        <v>Yes</v>
      </c>
    </row>
    <row r="1654" spans="1:10">
      <c r="A1654" t="s">
        <v>51</v>
      </c>
      <c r="B1654" t="s">
        <v>69</v>
      </c>
      <c r="C1654" t="s">
        <v>90</v>
      </c>
      <c r="D1654" t="s">
        <v>64</v>
      </c>
      <c r="E1654">
        <v>100</v>
      </c>
      <c r="F1654" t="s">
        <v>98</v>
      </c>
      <c r="G1654" t="s">
        <v>96</v>
      </c>
      <c r="H1654" s="321">
        <v>29135333.333333332</v>
      </c>
      <c r="I1654" t="str">
        <f>Table3[[#This Row],[Company ]]&amp;Table3[[#This Row],[Product]]</f>
        <v>WestfleischPigs</v>
      </c>
      <c r="J1654" t="str">
        <f>INDEX('Company+Product scope'!D:D,MATCH(Table3[[#This Row],[Company+Product key]],'Company+Product scope'!C:C,0))</f>
        <v>Yes</v>
      </c>
    </row>
    <row r="1655" spans="1:10">
      <c r="A1655" t="s">
        <v>51</v>
      </c>
      <c r="B1655" t="s">
        <v>94</v>
      </c>
      <c r="C1655" t="s">
        <v>90</v>
      </c>
      <c r="D1655" t="s">
        <v>64</v>
      </c>
      <c r="E1655">
        <v>100</v>
      </c>
      <c r="F1655" t="s">
        <v>98</v>
      </c>
      <c r="G1655" t="s">
        <v>96</v>
      </c>
      <c r="H1655" s="321">
        <v>28252444.444444444</v>
      </c>
      <c r="I1655" t="str">
        <f>Table3[[#This Row],[Company ]]&amp;Table3[[#This Row],[Product]]</f>
        <v>Grupo JorgePigs</v>
      </c>
      <c r="J1655" t="str">
        <f>INDEX('Company+Product scope'!D:D,MATCH(Table3[[#This Row],[Company+Product key]],'Company+Product scope'!C:C,0))</f>
        <v>Yes</v>
      </c>
    </row>
    <row r="1656" spans="1:10">
      <c r="A1656" t="s">
        <v>51</v>
      </c>
      <c r="B1656" t="s">
        <v>83</v>
      </c>
      <c r="C1656" t="s">
        <v>90</v>
      </c>
      <c r="D1656" t="s">
        <v>72</v>
      </c>
      <c r="E1656">
        <v>100</v>
      </c>
      <c r="F1656" t="s">
        <v>98</v>
      </c>
      <c r="G1656" t="s">
        <v>96</v>
      </c>
      <c r="H1656" s="321">
        <v>33561000</v>
      </c>
      <c r="I1656" t="str">
        <f>Table3[[#This Row],[Company ]]&amp;Table3[[#This Row],[Product]]</f>
        <v>New Hope GroupPigs</v>
      </c>
      <c r="J1656" t="str">
        <f>INDEX('Company+Product scope'!D:D,MATCH(Table3[[#This Row],[Company+Product key]],'Company+Product scope'!C:C,0))</f>
        <v>Yes</v>
      </c>
    </row>
    <row r="1657" spans="1:10">
      <c r="A1657" t="s">
        <v>51</v>
      </c>
      <c r="B1657" t="s">
        <v>74</v>
      </c>
      <c r="C1657" t="s">
        <v>90</v>
      </c>
      <c r="D1657" t="s">
        <v>72</v>
      </c>
      <c r="E1657">
        <v>100</v>
      </c>
      <c r="F1657" t="s">
        <v>98</v>
      </c>
      <c r="G1657" t="s">
        <v>96</v>
      </c>
      <c r="H1657" s="321">
        <v>32544000</v>
      </c>
      <c r="I1657" t="str">
        <f>Table3[[#This Row],[Company ]]&amp;Table3[[#This Row],[Product]]</f>
        <v>Wen's Food GroupPigs</v>
      </c>
      <c r="J1657" t="str">
        <f>INDEX('Company+Product scope'!D:D,MATCH(Table3[[#This Row],[Company+Product key]],'Company+Product scope'!C:C,0))</f>
        <v>Yes</v>
      </c>
    </row>
    <row r="1658" spans="1:10">
      <c r="A1658" t="s">
        <v>51</v>
      </c>
      <c r="B1658" t="s">
        <v>65</v>
      </c>
      <c r="C1658" t="s">
        <v>90</v>
      </c>
      <c r="D1658" t="s">
        <v>64</v>
      </c>
      <c r="E1658">
        <v>100</v>
      </c>
      <c r="F1658" t="s">
        <v>98</v>
      </c>
      <c r="G1658" t="s">
        <v>96</v>
      </c>
      <c r="H1658" s="321">
        <v>3122507.1225071223</v>
      </c>
      <c r="I1658" t="str">
        <f>Table3[[#This Row],[Company ]]&amp;Table3[[#This Row],[Product]]</f>
        <v>Gruppo CremoniniPigs</v>
      </c>
      <c r="J1658" t="str">
        <f>INDEX('Company+Product scope'!D:D,MATCH(Table3[[#This Row],[Company+Product key]],'Company+Product scope'!C:C,0))</f>
        <v>Yes</v>
      </c>
    </row>
    <row r="1659" spans="1:10">
      <c r="A1659" t="s">
        <v>51</v>
      </c>
      <c r="B1659" t="s">
        <v>52</v>
      </c>
      <c r="C1659" t="s">
        <v>53</v>
      </c>
      <c r="D1659" t="s">
        <v>54</v>
      </c>
      <c r="E1659">
        <v>100</v>
      </c>
      <c r="F1659" t="s">
        <v>99</v>
      </c>
      <c r="G1659" t="s">
        <v>100</v>
      </c>
      <c r="H1659" s="320">
        <v>0.53197625106022051</v>
      </c>
      <c r="I1659" t="str">
        <f>Table3[[#This Row],[Company ]]&amp;Table3[[#This Row],[Product]]</f>
        <v>JBSCattle</v>
      </c>
      <c r="J1659" t="str">
        <f>INDEX('Company+Product scope'!D:D,MATCH(Table3[[#This Row],[Company+Product key]],'Company+Product scope'!C:C,0))</f>
        <v>Yes</v>
      </c>
    </row>
    <row r="1660" spans="1:10">
      <c r="A1660" t="s">
        <v>51</v>
      </c>
      <c r="B1660" t="s">
        <v>52</v>
      </c>
      <c r="C1660" t="s">
        <v>53</v>
      </c>
      <c r="D1660" t="s">
        <v>57</v>
      </c>
      <c r="E1660">
        <v>100</v>
      </c>
      <c r="F1660" t="s">
        <v>99</v>
      </c>
      <c r="G1660" t="s">
        <v>100</v>
      </c>
      <c r="H1660" s="320">
        <v>0.6082711085582998</v>
      </c>
      <c r="I1660" t="str">
        <f>Table3[[#This Row],[Company ]]&amp;Table3[[#This Row],[Product]]</f>
        <v>JBSCattle</v>
      </c>
      <c r="J1660" t="str">
        <f>INDEX('Company+Product scope'!D:D,MATCH(Table3[[#This Row],[Company+Product key]],'Company+Product scope'!C:C,0))</f>
        <v>Yes</v>
      </c>
    </row>
    <row r="1661" spans="1:10">
      <c r="A1661" t="s">
        <v>51</v>
      </c>
      <c r="B1661" t="s">
        <v>52</v>
      </c>
      <c r="C1661" t="s">
        <v>53</v>
      </c>
      <c r="D1661" t="s">
        <v>58</v>
      </c>
      <c r="E1661">
        <v>100</v>
      </c>
      <c r="F1661" t="s">
        <v>99</v>
      </c>
      <c r="G1661" t="s">
        <v>100</v>
      </c>
      <c r="H1661" s="320">
        <v>0.63829009864815489</v>
      </c>
      <c r="I1661" t="str">
        <f>Table3[[#This Row],[Company ]]&amp;Table3[[#This Row],[Product]]</f>
        <v>JBSCattle</v>
      </c>
      <c r="J1661" t="str">
        <f>INDEX('Company+Product scope'!D:D,MATCH(Table3[[#This Row],[Company+Product key]],'Company+Product scope'!C:C,0))</f>
        <v>Yes</v>
      </c>
    </row>
    <row r="1662" spans="1:10">
      <c r="A1662" t="s">
        <v>51</v>
      </c>
      <c r="B1662" t="s">
        <v>59</v>
      </c>
      <c r="C1662" t="s">
        <v>53</v>
      </c>
      <c r="D1662" t="s">
        <v>54</v>
      </c>
      <c r="E1662">
        <v>100</v>
      </c>
      <c r="F1662" t="s">
        <v>99</v>
      </c>
      <c r="G1662" t="s">
        <v>100</v>
      </c>
      <c r="H1662" s="320">
        <v>0.53197625106022051</v>
      </c>
      <c r="I1662" t="str">
        <f>Table3[[#This Row],[Company ]]&amp;Table3[[#This Row],[Product]]</f>
        <v>MarfrigCattle</v>
      </c>
      <c r="J1662" t="str">
        <f>INDEX('Company+Product scope'!D:D,MATCH(Table3[[#This Row],[Company+Product key]],'Company+Product scope'!C:C,0))</f>
        <v>Yes</v>
      </c>
    </row>
    <row r="1663" spans="1:10">
      <c r="A1663" t="s">
        <v>51</v>
      </c>
      <c r="B1663" t="s">
        <v>59</v>
      </c>
      <c r="C1663" t="s">
        <v>53</v>
      </c>
      <c r="D1663" t="s">
        <v>57</v>
      </c>
      <c r="E1663">
        <v>100</v>
      </c>
      <c r="F1663" t="s">
        <v>99</v>
      </c>
      <c r="G1663" t="s">
        <v>100</v>
      </c>
      <c r="H1663" s="320">
        <v>0.60827110855829991</v>
      </c>
      <c r="I1663" t="str">
        <f>Table3[[#This Row],[Company ]]&amp;Table3[[#This Row],[Product]]</f>
        <v>MarfrigCattle</v>
      </c>
      <c r="J1663" t="str">
        <f>INDEX('Company+Product scope'!D:D,MATCH(Table3[[#This Row],[Company+Product key]],'Company+Product scope'!C:C,0))</f>
        <v>Yes</v>
      </c>
    </row>
    <row r="1664" spans="1:10">
      <c r="A1664" t="s">
        <v>51</v>
      </c>
      <c r="B1664" t="s">
        <v>60</v>
      </c>
      <c r="C1664" t="s">
        <v>53</v>
      </c>
      <c r="D1664" t="s">
        <v>57</v>
      </c>
      <c r="E1664">
        <v>100</v>
      </c>
      <c r="F1664" t="s">
        <v>99</v>
      </c>
      <c r="G1664" t="s">
        <v>100</v>
      </c>
      <c r="H1664" s="320">
        <v>0.6082711085582998</v>
      </c>
      <c r="I1664" t="str">
        <f>Table3[[#This Row],[Company ]]&amp;Table3[[#This Row],[Product]]</f>
        <v>CargillCattle</v>
      </c>
      <c r="J1664" t="str">
        <f>INDEX('Company+Product scope'!D:D,MATCH(Table3[[#This Row],[Company+Product key]],'Company+Product scope'!C:C,0))</f>
        <v>Yes</v>
      </c>
    </row>
    <row r="1665" spans="1:10">
      <c r="A1665" t="s">
        <v>51</v>
      </c>
      <c r="B1665" t="s">
        <v>60</v>
      </c>
      <c r="C1665" t="s">
        <v>53</v>
      </c>
      <c r="D1665" t="s">
        <v>58</v>
      </c>
      <c r="E1665">
        <v>100</v>
      </c>
      <c r="F1665" t="s">
        <v>99</v>
      </c>
      <c r="G1665" t="s">
        <v>100</v>
      </c>
      <c r="H1665" s="320">
        <v>0.63829009864815489</v>
      </c>
      <c r="I1665" t="str">
        <f>Table3[[#This Row],[Company ]]&amp;Table3[[#This Row],[Product]]</f>
        <v>CargillCattle</v>
      </c>
      <c r="J1665" t="str">
        <f>INDEX('Company+Product scope'!D:D,MATCH(Table3[[#This Row],[Company+Product key]],'Company+Product scope'!C:C,0))</f>
        <v>Yes</v>
      </c>
    </row>
    <row r="1666" spans="1:10">
      <c r="A1666" t="s">
        <v>51</v>
      </c>
      <c r="B1666" t="s">
        <v>61</v>
      </c>
      <c r="C1666" t="s">
        <v>53</v>
      </c>
      <c r="D1666" t="s">
        <v>57</v>
      </c>
      <c r="E1666">
        <v>100</v>
      </c>
      <c r="F1666" t="s">
        <v>99</v>
      </c>
      <c r="G1666" t="s">
        <v>100</v>
      </c>
      <c r="H1666" s="320">
        <v>0.60827110855829991</v>
      </c>
      <c r="I1666" t="str">
        <f>Table3[[#This Row],[Company ]]&amp;Table3[[#This Row],[Product]]</f>
        <v>TysonCattle</v>
      </c>
      <c r="J1666" t="str">
        <f>INDEX('Company+Product scope'!D:D,MATCH(Table3[[#This Row],[Company+Product key]],'Company+Product scope'!C:C,0))</f>
        <v>Yes</v>
      </c>
    </row>
    <row r="1667" spans="1:10">
      <c r="A1667" t="s">
        <v>51</v>
      </c>
      <c r="B1667" t="s">
        <v>61</v>
      </c>
      <c r="C1667" t="s">
        <v>53</v>
      </c>
      <c r="D1667" t="s">
        <v>58</v>
      </c>
      <c r="E1667">
        <v>100</v>
      </c>
      <c r="F1667" t="s">
        <v>99</v>
      </c>
      <c r="G1667" t="s">
        <v>100</v>
      </c>
      <c r="H1667" s="320">
        <v>0.63829009864815489</v>
      </c>
      <c r="I1667" t="str">
        <f>Table3[[#This Row],[Company ]]&amp;Table3[[#This Row],[Product]]</f>
        <v>TysonCattle</v>
      </c>
      <c r="J1667" t="str">
        <f>INDEX('Company+Product scope'!D:D,MATCH(Table3[[#This Row],[Company+Product key]],'Company+Product scope'!C:C,0))</f>
        <v>Yes</v>
      </c>
    </row>
    <row r="1668" spans="1:10">
      <c r="A1668" t="s">
        <v>51</v>
      </c>
      <c r="B1668" t="s">
        <v>62</v>
      </c>
      <c r="C1668" t="s">
        <v>53</v>
      </c>
      <c r="D1668" t="s">
        <v>54</v>
      </c>
      <c r="E1668">
        <v>100</v>
      </c>
      <c r="F1668" t="s">
        <v>99</v>
      </c>
      <c r="G1668" t="s">
        <v>100</v>
      </c>
      <c r="H1668" s="320">
        <v>0.53197625106022062</v>
      </c>
      <c r="I1668" t="str">
        <f>Table3[[#This Row],[Company ]]&amp;Table3[[#This Row],[Product]]</f>
        <v>MinervaCattle</v>
      </c>
      <c r="J1668" t="str">
        <f>INDEX('Company+Product scope'!D:D,MATCH(Table3[[#This Row],[Company+Product key]],'Company+Product scope'!C:C,0))</f>
        <v>Yes</v>
      </c>
    </row>
    <row r="1669" spans="1:10">
      <c r="A1669" t="s">
        <v>51</v>
      </c>
      <c r="B1669" t="s">
        <v>63</v>
      </c>
      <c r="C1669" t="s">
        <v>53</v>
      </c>
      <c r="D1669" t="s">
        <v>64</v>
      </c>
      <c r="E1669">
        <v>100</v>
      </c>
      <c r="F1669" t="s">
        <v>99</v>
      </c>
      <c r="G1669" t="s">
        <v>100</v>
      </c>
      <c r="H1669" s="320">
        <v>0.60772104607721056</v>
      </c>
      <c r="I1669" t="str">
        <f>Table3[[#This Row],[Company ]]&amp;Table3[[#This Row],[Product]]</f>
        <v>BigardCattle</v>
      </c>
      <c r="J1669" t="str">
        <f>INDEX('Company+Product scope'!D:D,MATCH(Table3[[#This Row],[Company+Product key]],'Company+Product scope'!C:C,0))</f>
        <v>Yes</v>
      </c>
    </row>
    <row r="1670" spans="1:10">
      <c r="A1670" t="s">
        <v>51</v>
      </c>
      <c r="B1670" t="s">
        <v>65</v>
      </c>
      <c r="C1670" t="s">
        <v>53</v>
      </c>
      <c r="D1670" t="s">
        <v>64</v>
      </c>
      <c r="E1670">
        <v>100</v>
      </c>
      <c r="F1670" t="s">
        <v>99</v>
      </c>
      <c r="G1670" t="s">
        <v>100</v>
      </c>
      <c r="H1670" s="320">
        <v>0.60772104607721045</v>
      </c>
      <c r="I1670" t="str">
        <f>Table3[[#This Row],[Company ]]&amp;Table3[[#This Row],[Product]]</f>
        <v>Gruppo CremoniniCattle</v>
      </c>
      <c r="J1670" t="str">
        <f>INDEX('Company+Product scope'!D:D,MATCH(Table3[[#This Row],[Company+Product key]],'Company+Product scope'!C:C,0))</f>
        <v>Yes</v>
      </c>
    </row>
    <row r="1671" spans="1:10">
      <c r="A1671" t="s">
        <v>51</v>
      </c>
      <c r="B1671" t="s">
        <v>66</v>
      </c>
      <c r="C1671" t="s">
        <v>53</v>
      </c>
      <c r="D1671" t="s">
        <v>64</v>
      </c>
      <c r="E1671">
        <v>100</v>
      </c>
      <c r="F1671" t="s">
        <v>99</v>
      </c>
      <c r="G1671" t="s">
        <v>100</v>
      </c>
      <c r="H1671" s="320">
        <v>0.60772104607721034</v>
      </c>
      <c r="I1671" t="str">
        <f>Table3[[#This Row],[Company ]]&amp;Table3[[#This Row],[Product]]</f>
        <v>Vion Food GroupCattle</v>
      </c>
      <c r="J1671" t="str">
        <f>INDEX('Company+Product scope'!D:D,MATCH(Table3[[#This Row],[Company+Product key]],'Company+Product scope'!C:C,0))</f>
        <v>Yes</v>
      </c>
    </row>
    <row r="1672" spans="1:10">
      <c r="A1672" t="s">
        <v>51</v>
      </c>
      <c r="B1672" t="s">
        <v>67</v>
      </c>
      <c r="C1672" t="s">
        <v>53</v>
      </c>
      <c r="D1672" t="s">
        <v>64</v>
      </c>
      <c r="E1672">
        <v>100</v>
      </c>
      <c r="F1672" t="s">
        <v>99</v>
      </c>
      <c r="G1672" t="s">
        <v>100</v>
      </c>
      <c r="H1672" s="320">
        <v>0.60772104607721045</v>
      </c>
      <c r="I1672" t="str">
        <f>Table3[[#This Row],[Company ]]&amp;Table3[[#This Row],[Product]]</f>
        <v>Danish CrownCattle</v>
      </c>
      <c r="J1672" t="str">
        <f>INDEX('Company+Product scope'!D:D,MATCH(Table3[[#This Row],[Company+Product key]],'Company+Product scope'!C:C,0))</f>
        <v>Yes</v>
      </c>
    </row>
    <row r="1673" spans="1:10">
      <c r="A1673" t="s">
        <v>51</v>
      </c>
      <c r="B1673" t="s">
        <v>68</v>
      </c>
      <c r="C1673" t="s">
        <v>53</v>
      </c>
      <c r="D1673" t="s">
        <v>58</v>
      </c>
      <c r="E1673">
        <v>100</v>
      </c>
      <c r="F1673" t="s">
        <v>99</v>
      </c>
      <c r="G1673" t="s">
        <v>100</v>
      </c>
      <c r="H1673" s="320">
        <v>0.63829009864815489</v>
      </c>
      <c r="I1673" t="str">
        <f>Table3[[#This Row],[Company ]]&amp;Table3[[#This Row],[Product]]</f>
        <v>Teys Cattle</v>
      </c>
      <c r="J1673" t="str">
        <f>INDEX('Company+Product scope'!D:D,MATCH(Table3[[#This Row],[Company+Product key]],'Company+Product scope'!C:C,0))</f>
        <v>Yes</v>
      </c>
    </row>
    <row r="1674" spans="1:10">
      <c r="A1674" t="s">
        <v>51</v>
      </c>
      <c r="B1674" t="s">
        <v>69</v>
      </c>
      <c r="C1674" t="s">
        <v>53</v>
      </c>
      <c r="D1674" t="s">
        <v>64</v>
      </c>
      <c r="E1674">
        <v>100</v>
      </c>
      <c r="F1674" t="s">
        <v>99</v>
      </c>
      <c r="G1674" t="s">
        <v>100</v>
      </c>
      <c r="H1674" s="320">
        <v>0.60772104607721045</v>
      </c>
      <c r="I1674" t="str">
        <f>Table3[[#This Row],[Company ]]&amp;Table3[[#This Row],[Product]]</f>
        <v>WestfleischCattle</v>
      </c>
      <c r="J1674" t="str">
        <f>INDEX('Company+Product scope'!D:D,MATCH(Table3[[#This Row],[Company+Product key]],'Company+Product scope'!C:C,0))</f>
        <v>Yes</v>
      </c>
    </row>
    <row r="1675" spans="1:10">
      <c r="A1675" t="s">
        <v>51</v>
      </c>
      <c r="B1675" t="s">
        <v>70</v>
      </c>
      <c r="C1675" t="s">
        <v>53</v>
      </c>
      <c r="D1675" t="s">
        <v>64</v>
      </c>
      <c r="E1675">
        <v>100</v>
      </c>
      <c r="F1675" t="s">
        <v>99</v>
      </c>
      <c r="G1675" t="s">
        <v>100</v>
      </c>
      <c r="H1675" s="320">
        <v>0.60772104607721045</v>
      </c>
      <c r="I1675" t="str">
        <f>Table3[[#This Row],[Company ]]&amp;Table3[[#This Row],[Product]]</f>
        <v>Tönnies GroupCattle</v>
      </c>
      <c r="J1675" t="str">
        <f>INDEX('Company+Product scope'!D:D,MATCH(Table3[[#This Row],[Company+Product key]],'Company+Product scope'!C:C,0))</f>
        <v>Yes</v>
      </c>
    </row>
    <row r="1676" spans="1:10">
      <c r="A1676" t="s">
        <v>51</v>
      </c>
      <c r="B1676" t="s">
        <v>52</v>
      </c>
      <c r="C1676" t="s">
        <v>71</v>
      </c>
      <c r="D1676" t="s">
        <v>57</v>
      </c>
      <c r="E1676">
        <v>100</v>
      </c>
      <c r="F1676" t="s">
        <v>99</v>
      </c>
      <c r="G1676" t="s">
        <v>100</v>
      </c>
      <c r="H1676" s="320">
        <v>2.9850746268656712E-2</v>
      </c>
      <c r="I1676" t="str">
        <f>Table3[[#This Row],[Company ]]&amp;Table3[[#This Row],[Product]]</f>
        <v>JBSChicken</v>
      </c>
      <c r="J1676" t="str">
        <f>INDEX('Company+Product scope'!D:D,MATCH(Table3[[#This Row],[Company+Product key]],'Company+Product scope'!C:C,0))</f>
        <v>Yes</v>
      </c>
    </row>
    <row r="1677" spans="1:10">
      <c r="A1677" t="s">
        <v>51</v>
      </c>
      <c r="B1677" t="s">
        <v>52</v>
      </c>
      <c r="C1677" t="s">
        <v>71</v>
      </c>
      <c r="D1677" t="s">
        <v>54</v>
      </c>
      <c r="E1677">
        <v>100</v>
      </c>
      <c r="F1677" t="s">
        <v>99</v>
      </c>
      <c r="G1677" t="s">
        <v>100</v>
      </c>
      <c r="H1677" s="320">
        <v>3.5031847133757954E-2</v>
      </c>
      <c r="I1677" t="str">
        <f>Table3[[#This Row],[Company ]]&amp;Table3[[#This Row],[Product]]</f>
        <v>JBSChicken</v>
      </c>
      <c r="J1677" t="str">
        <f>INDEX('Company+Product scope'!D:D,MATCH(Table3[[#This Row],[Company+Product key]],'Company+Product scope'!C:C,0))</f>
        <v>Yes</v>
      </c>
    </row>
    <row r="1678" spans="1:10">
      <c r="A1678" t="s">
        <v>51</v>
      </c>
      <c r="B1678" t="s">
        <v>52</v>
      </c>
      <c r="C1678" t="s">
        <v>71</v>
      </c>
      <c r="D1678" t="s">
        <v>64</v>
      </c>
      <c r="E1678">
        <v>100</v>
      </c>
      <c r="F1678" t="s">
        <v>99</v>
      </c>
      <c r="G1678" t="s">
        <v>100</v>
      </c>
      <c r="H1678" s="320">
        <v>3.3639143730886854E-2</v>
      </c>
      <c r="I1678" t="str">
        <f>Table3[[#This Row],[Company ]]&amp;Table3[[#This Row],[Product]]</f>
        <v>JBSChicken</v>
      </c>
      <c r="J1678" t="str">
        <f>INDEX('Company+Product scope'!D:D,MATCH(Table3[[#This Row],[Company+Product key]],'Company+Product scope'!C:C,0))</f>
        <v>Yes</v>
      </c>
    </row>
    <row r="1679" spans="1:10">
      <c r="A1679" t="s">
        <v>51</v>
      </c>
      <c r="B1679" t="s">
        <v>61</v>
      </c>
      <c r="C1679" t="s">
        <v>71</v>
      </c>
      <c r="D1679" t="s">
        <v>57</v>
      </c>
      <c r="E1679">
        <v>100</v>
      </c>
      <c r="F1679" t="s">
        <v>99</v>
      </c>
      <c r="G1679" t="s">
        <v>100</v>
      </c>
      <c r="H1679" s="320">
        <v>2.9850746268656719E-2</v>
      </c>
      <c r="I1679" t="str">
        <f>Table3[[#This Row],[Company ]]&amp;Table3[[#This Row],[Product]]</f>
        <v>TysonChicken</v>
      </c>
      <c r="J1679" t="str">
        <f>INDEX('Company+Product scope'!D:D,MATCH(Table3[[#This Row],[Company+Product key]],'Company+Product scope'!C:C,0))</f>
        <v>Yes</v>
      </c>
    </row>
    <row r="1680" spans="1:10">
      <c r="A1680" t="s">
        <v>51</v>
      </c>
      <c r="B1680" t="s">
        <v>61</v>
      </c>
      <c r="C1680" t="s">
        <v>71</v>
      </c>
      <c r="D1680" t="s">
        <v>72</v>
      </c>
      <c r="E1680">
        <v>100</v>
      </c>
      <c r="F1680" t="s">
        <v>99</v>
      </c>
      <c r="G1680" t="s">
        <v>100</v>
      </c>
      <c r="H1680" s="320">
        <v>2.1276595744680851E-2</v>
      </c>
      <c r="I1680" t="str">
        <f>Table3[[#This Row],[Company ]]&amp;Table3[[#This Row],[Product]]</f>
        <v>TysonChicken</v>
      </c>
      <c r="J1680" t="str">
        <f>INDEX('Company+Product scope'!D:D,MATCH(Table3[[#This Row],[Company+Product key]],'Company+Product scope'!C:C,0))</f>
        <v>Yes</v>
      </c>
    </row>
    <row r="1681" spans="1:10">
      <c r="A1681" t="s">
        <v>51</v>
      </c>
      <c r="B1681" t="s">
        <v>73</v>
      </c>
      <c r="C1681" t="s">
        <v>71</v>
      </c>
      <c r="D1681" t="s">
        <v>54</v>
      </c>
      <c r="E1681">
        <v>100</v>
      </c>
      <c r="F1681" t="s">
        <v>99</v>
      </c>
      <c r="G1681" t="s">
        <v>100</v>
      </c>
      <c r="H1681" s="320">
        <v>3.5031847133757961E-2</v>
      </c>
      <c r="I1681" t="str">
        <f>Table3[[#This Row],[Company ]]&amp;Table3[[#This Row],[Product]]</f>
        <v>BRFChicken</v>
      </c>
      <c r="J1681" t="str">
        <f>INDEX('Company+Product scope'!D:D,MATCH(Table3[[#This Row],[Company+Product key]],'Company+Product scope'!C:C,0))</f>
        <v>Yes</v>
      </c>
    </row>
    <row r="1682" spans="1:10">
      <c r="A1682" t="s">
        <v>51</v>
      </c>
      <c r="B1682" t="s">
        <v>74</v>
      </c>
      <c r="C1682" t="s">
        <v>71</v>
      </c>
      <c r="D1682" t="s">
        <v>72</v>
      </c>
      <c r="E1682">
        <v>100</v>
      </c>
      <c r="F1682" t="s">
        <v>99</v>
      </c>
      <c r="G1682" t="s">
        <v>100</v>
      </c>
      <c r="H1682" s="320">
        <v>2.1276595744680851E-2</v>
      </c>
      <c r="I1682" t="str">
        <f>Table3[[#This Row],[Company ]]&amp;Table3[[#This Row],[Product]]</f>
        <v>Wen's Food GroupChicken</v>
      </c>
      <c r="J1682" t="str">
        <f>INDEX('Company+Product scope'!D:D,MATCH(Table3[[#This Row],[Company+Product key]],'Company+Product scope'!C:C,0))</f>
        <v>Yes</v>
      </c>
    </row>
    <row r="1683" spans="1:10">
      <c r="A1683" t="s">
        <v>51</v>
      </c>
      <c r="B1683" t="s">
        <v>60</v>
      </c>
      <c r="C1683" t="s">
        <v>71</v>
      </c>
      <c r="D1683" t="s">
        <v>57</v>
      </c>
      <c r="E1683">
        <v>100</v>
      </c>
      <c r="F1683" t="s">
        <v>99</v>
      </c>
      <c r="G1683" t="s">
        <v>100</v>
      </c>
      <c r="H1683" s="320">
        <v>2.9850746268656719E-2</v>
      </c>
      <c r="I1683" t="str">
        <f>Table3[[#This Row],[Company ]]&amp;Table3[[#This Row],[Product]]</f>
        <v>CargillChicken</v>
      </c>
      <c r="J1683" t="str">
        <f>INDEX('Company+Product scope'!D:D,MATCH(Table3[[#This Row],[Company+Product key]],'Company+Product scope'!C:C,0))</f>
        <v>Yes</v>
      </c>
    </row>
    <row r="1684" spans="1:10">
      <c r="A1684" t="s">
        <v>51</v>
      </c>
      <c r="B1684" t="s">
        <v>60</v>
      </c>
      <c r="C1684" t="s">
        <v>71</v>
      </c>
      <c r="D1684" t="s">
        <v>54</v>
      </c>
      <c r="E1684">
        <v>100</v>
      </c>
      <c r="F1684" t="s">
        <v>99</v>
      </c>
      <c r="G1684" t="s">
        <v>100</v>
      </c>
      <c r="H1684" s="320">
        <v>3.5031847133757961E-2</v>
      </c>
      <c r="I1684" t="str">
        <f>Table3[[#This Row],[Company ]]&amp;Table3[[#This Row],[Product]]</f>
        <v>CargillChicken</v>
      </c>
      <c r="J1684" t="str">
        <f>INDEX('Company+Product scope'!D:D,MATCH(Table3[[#This Row],[Company+Product key]],'Company+Product scope'!C:C,0))</f>
        <v>Yes</v>
      </c>
    </row>
    <row r="1685" spans="1:10">
      <c r="A1685" t="s">
        <v>51</v>
      </c>
      <c r="B1685" t="s">
        <v>60</v>
      </c>
      <c r="C1685" t="s">
        <v>71</v>
      </c>
      <c r="D1685" t="s">
        <v>72</v>
      </c>
      <c r="E1685">
        <v>100</v>
      </c>
      <c r="F1685" t="s">
        <v>99</v>
      </c>
      <c r="G1685" t="s">
        <v>100</v>
      </c>
      <c r="H1685" s="320">
        <v>2.1276595744680851E-2</v>
      </c>
      <c r="I1685" t="str">
        <f>Table3[[#This Row],[Company ]]&amp;Table3[[#This Row],[Product]]</f>
        <v>CargillChicken</v>
      </c>
      <c r="J1685" t="str">
        <f>INDEX('Company+Product scope'!D:D,MATCH(Table3[[#This Row],[Company+Product key]],'Company+Product scope'!C:C,0))</f>
        <v>Yes</v>
      </c>
    </row>
    <row r="1686" spans="1:10">
      <c r="A1686" t="s">
        <v>51</v>
      </c>
      <c r="B1686" t="s">
        <v>60</v>
      </c>
      <c r="C1686" t="s">
        <v>71</v>
      </c>
      <c r="D1686" t="s">
        <v>64</v>
      </c>
      <c r="E1686">
        <v>100</v>
      </c>
      <c r="F1686" t="s">
        <v>99</v>
      </c>
      <c r="G1686" t="s">
        <v>100</v>
      </c>
      <c r="H1686" s="320">
        <v>3.3639143730886847E-2</v>
      </c>
      <c r="I1686" t="str">
        <f>Table3[[#This Row],[Company ]]&amp;Table3[[#This Row],[Product]]</f>
        <v>CargillChicken</v>
      </c>
      <c r="J1686" t="str">
        <f>INDEX('Company+Product scope'!D:D,MATCH(Table3[[#This Row],[Company+Product key]],'Company+Product scope'!C:C,0))</f>
        <v>Yes</v>
      </c>
    </row>
    <row r="1687" spans="1:10">
      <c r="A1687" t="s">
        <v>51</v>
      </c>
      <c r="B1687" t="s">
        <v>75</v>
      </c>
      <c r="C1687" t="s">
        <v>71</v>
      </c>
      <c r="D1687" t="s">
        <v>72</v>
      </c>
      <c r="E1687">
        <v>100</v>
      </c>
      <c r="F1687" t="s">
        <v>99</v>
      </c>
      <c r="G1687" t="s">
        <v>100</v>
      </c>
      <c r="H1687" s="320">
        <v>2.1276595744680851E-2</v>
      </c>
      <c r="I1687" t="str">
        <f>Table3[[#This Row],[Company ]]&amp;Table3[[#This Row],[Product]]</f>
        <v>JapfaChicken</v>
      </c>
      <c r="J1687" t="str">
        <f>INDEX('Company+Product scope'!D:D,MATCH(Table3[[#This Row],[Company+Product key]],'Company+Product scope'!C:C,0))</f>
        <v>Yes</v>
      </c>
    </row>
    <row r="1688" spans="1:10">
      <c r="A1688" t="s">
        <v>51</v>
      </c>
      <c r="B1688" t="s">
        <v>76</v>
      </c>
      <c r="C1688" t="s">
        <v>71</v>
      </c>
      <c r="D1688" t="s">
        <v>72</v>
      </c>
      <c r="E1688">
        <v>100</v>
      </c>
      <c r="F1688" t="s">
        <v>99</v>
      </c>
      <c r="G1688" t="s">
        <v>100</v>
      </c>
      <c r="H1688" s="320">
        <v>2.1276595744680851E-2</v>
      </c>
      <c r="I1688" t="str">
        <f>Table3[[#This Row],[Company ]]&amp;Table3[[#This Row],[Product]]</f>
        <v>Wellhope AgritechChicken</v>
      </c>
      <c r="J1688" t="str">
        <f>INDEX('Company+Product scope'!D:D,MATCH(Table3[[#This Row],[Company+Product key]],'Company+Product scope'!C:C,0))</f>
        <v>Yes</v>
      </c>
    </row>
    <row r="1689" spans="1:10">
      <c r="A1689" t="s">
        <v>51</v>
      </c>
      <c r="B1689" t="s">
        <v>77</v>
      </c>
      <c r="C1689" t="s">
        <v>71</v>
      </c>
      <c r="D1689" t="s">
        <v>72</v>
      </c>
      <c r="E1689">
        <v>100</v>
      </c>
      <c r="F1689" t="s">
        <v>99</v>
      </c>
      <c r="G1689" t="s">
        <v>100</v>
      </c>
      <c r="H1689" s="320">
        <v>2.1276595744680851E-2</v>
      </c>
      <c r="I1689" t="str">
        <f>Table3[[#This Row],[Company ]]&amp;Table3[[#This Row],[Product]]</f>
        <v>Charoen PokphandChicken</v>
      </c>
      <c r="J1689" t="str">
        <f>INDEX('Company+Product scope'!D:D,MATCH(Table3[[#This Row],[Company+Product key]],'Company+Product scope'!C:C,0))</f>
        <v>Yes</v>
      </c>
    </row>
    <row r="1690" spans="1:10">
      <c r="A1690" t="s">
        <v>51</v>
      </c>
      <c r="B1690" t="s">
        <v>77</v>
      </c>
      <c r="C1690" t="s">
        <v>71</v>
      </c>
      <c r="D1690" t="s">
        <v>78</v>
      </c>
      <c r="E1690">
        <v>100</v>
      </c>
      <c r="F1690" t="s">
        <v>99</v>
      </c>
      <c r="G1690" t="s">
        <v>100</v>
      </c>
      <c r="H1690" s="320">
        <v>2.1341463414634148E-2</v>
      </c>
      <c r="I1690" t="str">
        <f>Table3[[#This Row],[Company ]]&amp;Table3[[#This Row],[Product]]</f>
        <v>Charoen PokphandChicken</v>
      </c>
      <c r="J1690" t="str">
        <f>INDEX('Company+Product scope'!D:D,MATCH(Table3[[#This Row],[Company+Product key]],'Company+Product scope'!C:C,0))</f>
        <v>Yes</v>
      </c>
    </row>
    <row r="1691" spans="1:10">
      <c r="A1691" t="s">
        <v>51</v>
      </c>
      <c r="B1691" t="s">
        <v>79</v>
      </c>
      <c r="C1691" t="s">
        <v>71</v>
      </c>
      <c r="D1691" t="s">
        <v>72</v>
      </c>
      <c r="E1691">
        <v>100</v>
      </c>
      <c r="F1691" t="s">
        <v>99</v>
      </c>
      <c r="G1691" t="s">
        <v>100</v>
      </c>
      <c r="H1691" s="320">
        <v>2.1276595744680851E-2</v>
      </c>
      <c r="I1691" t="str">
        <f>Table3[[#This Row],[Company ]]&amp;Table3[[#This Row],[Product]]</f>
        <v>Fuijan Sunner DevelopmentChicken</v>
      </c>
      <c r="J1691" t="str">
        <f>INDEX('Company+Product scope'!D:D,MATCH(Table3[[#This Row],[Company+Product key]],'Company+Product scope'!C:C,0))</f>
        <v>Yes</v>
      </c>
    </row>
    <row r="1692" spans="1:10">
      <c r="A1692" t="s">
        <v>51</v>
      </c>
      <c r="B1692" t="s">
        <v>80</v>
      </c>
      <c r="C1692" t="s">
        <v>71</v>
      </c>
      <c r="D1692" t="s">
        <v>57</v>
      </c>
      <c r="E1692">
        <v>100</v>
      </c>
      <c r="F1692" t="s">
        <v>99</v>
      </c>
      <c r="G1692" t="s">
        <v>100</v>
      </c>
      <c r="H1692" s="320">
        <v>2.9850746268656716E-2</v>
      </c>
      <c r="I1692" t="str">
        <f>Table3[[#This Row],[Company ]]&amp;Table3[[#This Row],[Product]]</f>
        <v>Koch FoodsChicken</v>
      </c>
      <c r="J1692" t="str">
        <f>INDEX('Company+Product scope'!D:D,MATCH(Table3[[#This Row],[Company+Product key]],'Company+Product scope'!C:C,0))</f>
        <v>Yes</v>
      </c>
    </row>
    <row r="1693" spans="1:10">
      <c r="A1693" t="s">
        <v>51</v>
      </c>
      <c r="B1693" t="s">
        <v>81</v>
      </c>
      <c r="C1693" t="s">
        <v>71</v>
      </c>
      <c r="D1693" t="s">
        <v>82</v>
      </c>
      <c r="E1693">
        <v>100</v>
      </c>
      <c r="F1693" t="s">
        <v>99</v>
      </c>
      <c r="G1693" t="s">
        <v>100</v>
      </c>
      <c r="H1693" s="320">
        <v>2.7649769585253454E-2</v>
      </c>
      <c r="I1693" t="str">
        <f>Table3[[#This Row],[Company ]]&amp;Table3[[#This Row],[Product]]</f>
        <v>Arab Company for Livestock Development (ACOLID)Chicken</v>
      </c>
      <c r="J1693" t="str">
        <f>INDEX('Company+Product scope'!D:D,MATCH(Table3[[#This Row],[Company+Product key]],'Company+Product scope'!C:C,0))</f>
        <v>Yes</v>
      </c>
    </row>
    <row r="1694" spans="1:10">
      <c r="A1694" t="s">
        <v>51</v>
      </c>
      <c r="B1694" t="s">
        <v>83</v>
      </c>
      <c r="C1694" t="s">
        <v>71</v>
      </c>
      <c r="D1694" t="s">
        <v>72</v>
      </c>
      <c r="E1694">
        <v>100</v>
      </c>
      <c r="F1694" t="s">
        <v>99</v>
      </c>
      <c r="G1694" t="s">
        <v>100</v>
      </c>
      <c r="H1694" s="320">
        <v>2.1276595744680847E-2</v>
      </c>
      <c r="I1694" t="str">
        <f>Table3[[#This Row],[Company ]]&amp;Table3[[#This Row],[Product]]</f>
        <v>New Hope GroupChicken</v>
      </c>
      <c r="J1694" t="str">
        <f>INDEX('Company+Product scope'!D:D,MATCH(Table3[[#This Row],[Company+Product key]],'Company+Product scope'!C:C,0))</f>
        <v>Yes</v>
      </c>
    </row>
    <row r="1695" spans="1:10">
      <c r="A1695" t="s">
        <v>51</v>
      </c>
      <c r="B1695" t="s">
        <v>84</v>
      </c>
      <c r="C1695" t="s">
        <v>71</v>
      </c>
      <c r="D1695" t="s">
        <v>54</v>
      </c>
      <c r="E1695">
        <v>100</v>
      </c>
      <c r="F1695" t="s">
        <v>99</v>
      </c>
      <c r="G1695" t="s">
        <v>100</v>
      </c>
      <c r="H1695" s="320">
        <v>3.5031847133757961E-2</v>
      </c>
      <c r="I1695" t="str">
        <f>Table3[[#This Row],[Company ]]&amp;Table3[[#This Row],[Product]]</f>
        <v>Industrias BachocoChicken</v>
      </c>
      <c r="J1695" t="str">
        <f>INDEX('Company+Product scope'!D:D,MATCH(Table3[[#This Row],[Company+Product key]],'Company+Product scope'!C:C,0))</f>
        <v>Yes</v>
      </c>
    </row>
    <row r="1696" spans="1:10">
      <c r="A1696" t="s">
        <v>51</v>
      </c>
      <c r="B1696" t="s">
        <v>84</v>
      </c>
      <c r="C1696" t="s">
        <v>71</v>
      </c>
      <c r="D1696" t="s">
        <v>57</v>
      </c>
      <c r="E1696">
        <v>100</v>
      </c>
      <c r="F1696" t="s">
        <v>99</v>
      </c>
      <c r="G1696" t="s">
        <v>100</v>
      </c>
      <c r="H1696" s="320">
        <v>2.9850746268656716E-2</v>
      </c>
      <c r="I1696" t="str">
        <f>Table3[[#This Row],[Company ]]&amp;Table3[[#This Row],[Product]]</f>
        <v>Industrias BachocoChicken</v>
      </c>
      <c r="J1696" t="str">
        <f>INDEX('Company+Product scope'!D:D,MATCH(Table3[[#This Row],[Company+Product key]],'Company+Product scope'!C:C,0))</f>
        <v>Yes</v>
      </c>
    </row>
    <row r="1697" spans="1:10">
      <c r="A1697" t="s">
        <v>51</v>
      </c>
      <c r="B1697" t="s">
        <v>85</v>
      </c>
      <c r="C1697" t="s">
        <v>71</v>
      </c>
      <c r="D1697" t="s">
        <v>57</v>
      </c>
      <c r="E1697">
        <v>100</v>
      </c>
      <c r="F1697" t="s">
        <v>99</v>
      </c>
      <c r="G1697" t="s">
        <v>100</v>
      </c>
      <c r="H1697" s="320">
        <v>2.9850746268656716E-2</v>
      </c>
      <c r="I1697" t="str">
        <f>Table3[[#This Row],[Company ]]&amp;Table3[[#This Row],[Product]]</f>
        <v>Perdue FarmsChicken</v>
      </c>
      <c r="J1697" t="str">
        <f>INDEX('Company+Product scope'!D:D,MATCH(Table3[[#This Row],[Company+Product key]],'Company+Product scope'!C:C,0))</f>
        <v>Yes</v>
      </c>
    </row>
    <row r="1698" spans="1:10">
      <c r="A1698" t="s">
        <v>51</v>
      </c>
      <c r="B1698" t="s">
        <v>86</v>
      </c>
      <c r="C1698" t="s">
        <v>71</v>
      </c>
      <c r="D1698" t="s">
        <v>57</v>
      </c>
      <c r="E1698">
        <v>100</v>
      </c>
      <c r="F1698" t="s">
        <v>99</v>
      </c>
      <c r="G1698" t="s">
        <v>100</v>
      </c>
      <c r="H1698" s="320">
        <v>2.9850746268656719E-2</v>
      </c>
      <c r="I1698" t="str">
        <f>Table3[[#This Row],[Company ]]&amp;Table3[[#This Row],[Product]]</f>
        <v>Continental Grain CompanyChicken</v>
      </c>
      <c r="J1698" t="str">
        <f>INDEX('Company+Product scope'!D:D,MATCH(Table3[[#This Row],[Company+Product key]],'Company+Product scope'!C:C,0))</f>
        <v>Yes</v>
      </c>
    </row>
    <row r="1699" spans="1:10">
      <c r="A1699" t="s">
        <v>51</v>
      </c>
      <c r="B1699" t="s">
        <v>87</v>
      </c>
      <c r="C1699" t="s">
        <v>71</v>
      </c>
      <c r="D1699" t="s">
        <v>72</v>
      </c>
      <c r="E1699">
        <v>100</v>
      </c>
      <c r="F1699" t="s">
        <v>99</v>
      </c>
      <c r="G1699" t="s">
        <v>100</v>
      </c>
      <c r="H1699" s="320">
        <v>2.1276595744680851E-2</v>
      </c>
      <c r="I1699" t="str">
        <f>Table3[[#This Row],[Company ]]&amp;Table3[[#This Row],[Product]]</f>
        <v>WH GroupChicken</v>
      </c>
      <c r="J1699" t="str">
        <f>INDEX('Company+Product scope'!D:D,MATCH(Table3[[#This Row],[Company+Product key]],'Company+Product scope'!C:C,0))</f>
        <v>Yes</v>
      </c>
    </row>
    <row r="1700" spans="1:10">
      <c r="A1700" t="s">
        <v>51</v>
      </c>
      <c r="B1700" t="s">
        <v>87</v>
      </c>
      <c r="C1700" t="s">
        <v>71</v>
      </c>
      <c r="D1700" t="s">
        <v>88</v>
      </c>
      <c r="E1700">
        <v>100</v>
      </c>
      <c r="F1700" t="s">
        <v>99</v>
      </c>
      <c r="G1700" t="s">
        <v>100</v>
      </c>
      <c r="H1700" s="320">
        <v>2.6578073089700997E-2</v>
      </c>
      <c r="I1700" t="str">
        <f>Table3[[#This Row],[Company ]]&amp;Table3[[#This Row],[Product]]</f>
        <v>WH GroupChicken</v>
      </c>
      <c r="J1700" t="str">
        <f>INDEX('Company+Product scope'!D:D,MATCH(Table3[[#This Row],[Company+Product key]],'Company+Product scope'!C:C,0))</f>
        <v>Yes</v>
      </c>
    </row>
    <row r="1701" spans="1:10">
      <c r="A1701" t="s">
        <v>51</v>
      </c>
      <c r="B1701" t="s">
        <v>89</v>
      </c>
      <c r="C1701" t="s">
        <v>71</v>
      </c>
      <c r="D1701" t="s">
        <v>54</v>
      </c>
      <c r="E1701">
        <v>100</v>
      </c>
      <c r="F1701" t="s">
        <v>99</v>
      </c>
      <c r="G1701" t="s">
        <v>100</v>
      </c>
      <c r="H1701" s="320">
        <v>3.5031847133757961E-2</v>
      </c>
      <c r="I1701" t="str">
        <f>Table3[[#This Row],[Company ]]&amp;Table3[[#This Row],[Product]]</f>
        <v>Aurora AlimentosChicken</v>
      </c>
      <c r="J1701" t="str">
        <f>INDEX('Company+Product scope'!D:D,MATCH(Table3[[#This Row],[Company+Product key]],'Company+Product scope'!C:C,0))</f>
        <v>Yes</v>
      </c>
    </row>
    <row r="1702" spans="1:10">
      <c r="A1702" t="s">
        <v>51</v>
      </c>
      <c r="B1702" t="s">
        <v>87</v>
      </c>
      <c r="C1702" t="s">
        <v>90</v>
      </c>
      <c r="D1702" t="s">
        <v>57</v>
      </c>
      <c r="E1702">
        <v>100</v>
      </c>
      <c r="F1702" t="s">
        <v>99</v>
      </c>
      <c r="G1702" t="s">
        <v>100</v>
      </c>
      <c r="H1702" s="320">
        <v>0.47379032258064518</v>
      </c>
      <c r="I1702" t="str">
        <f>Table3[[#This Row],[Company ]]&amp;Table3[[#This Row],[Product]]</f>
        <v>WH GroupPigs</v>
      </c>
      <c r="J1702" t="str">
        <f>INDEX('Company+Product scope'!D:D,MATCH(Table3[[#This Row],[Company+Product key]],'Company+Product scope'!C:C,0))</f>
        <v>Yes</v>
      </c>
    </row>
    <row r="1703" spans="1:10">
      <c r="A1703" t="s">
        <v>51</v>
      </c>
      <c r="B1703" t="s">
        <v>87</v>
      </c>
      <c r="C1703" t="s">
        <v>90</v>
      </c>
      <c r="D1703" t="s">
        <v>72</v>
      </c>
      <c r="E1703">
        <v>100</v>
      </c>
      <c r="F1703" t="s">
        <v>99</v>
      </c>
      <c r="G1703" t="s">
        <v>100</v>
      </c>
      <c r="H1703" s="320">
        <v>0.41033434650455924</v>
      </c>
      <c r="I1703" t="str">
        <f>Table3[[#This Row],[Company ]]&amp;Table3[[#This Row],[Product]]</f>
        <v>WH GroupPigs</v>
      </c>
      <c r="J1703" t="str">
        <f>INDEX('Company+Product scope'!D:D,MATCH(Table3[[#This Row],[Company+Product key]],'Company+Product scope'!C:C,0))</f>
        <v>Yes</v>
      </c>
    </row>
    <row r="1704" spans="1:10">
      <c r="A1704" t="s">
        <v>51</v>
      </c>
      <c r="B1704" t="s">
        <v>87</v>
      </c>
      <c r="C1704" t="s">
        <v>90</v>
      </c>
      <c r="D1704" t="s">
        <v>88</v>
      </c>
      <c r="E1704">
        <v>100</v>
      </c>
      <c r="F1704" t="s">
        <v>99</v>
      </c>
      <c r="G1704" t="s">
        <v>100</v>
      </c>
      <c r="H1704" s="320">
        <v>0.26513569937369519</v>
      </c>
      <c r="I1704" t="str">
        <f>Table3[[#This Row],[Company ]]&amp;Table3[[#This Row],[Product]]</f>
        <v>WH GroupPigs</v>
      </c>
      <c r="J1704" t="str">
        <f>INDEX('Company+Product scope'!D:D,MATCH(Table3[[#This Row],[Company+Product key]],'Company+Product scope'!C:C,0))</f>
        <v>Yes</v>
      </c>
    </row>
    <row r="1705" spans="1:10">
      <c r="A1705" t="s">
        <v>51</v>
      </c>
      <c r="B1705" t="s">
        <v>52</v>
      </c>
      <c r="C1705" t="s">
        <v>90</v>
      </c>
      <c r="D1705" t="s">
        <v>57</v>
      </c>
      <c r="E1705">
        <v>100</v>
      </c>
      <c r="F1705" t="s">
        <v>99</v>
      </c>
      <c r="G1705" t="s">
        <v>100</v>
      </c>
      <c r="H1705" s="320">
        <v>0.47379032258064524</v>
      </c>
      <c r="I1705" t="str">
        <f>Table3[[#This Row],[Company ]]&amp;Table3[[#This Row],[Product]]</f>
        <v>JBSPigs</v>
      </c>
      <c r="J1705" t="str">
        <f>INDEX('Company+Product scope'!D:D,MATCH(Table3[[#This Row],[Company+Product key]],'Company+Product scope'!C:C,0))</f>
        <v>Yes</v>
      </c>
    </row>
    <row r="1706" spans="1:10">
      <c r="A1706" t="s">
        <v>51</v>
      </c>
      <c r="B1706" t="s">
        <v>52</v>
      </c>
      <c r="C1706" t="s">
        <v>90</v>
      </c>
      <c r="D1706" t="s">
        <v>54</v>
      </c>
      <c r="E1706">
        <v>100</v>
      </c>
      <c r="F1706" t="s">
        <v>99</v>
      </c>
      <c r="G1706" t="s">
        <v>100</v>
      </c>
      <c r="H1706" s="320">
        <v>0.32774674115456243</v>
      </c>
      <c r="I1706" t="str">
        <f>Table3[[#This Row],[Company ]]&amp;Table3[[#This Row],[Product]]</f>
        <v>JBSPigs</v>
      </c>
      <c r="J1706" t="str">
        <f>INDEX('Company+Product scope'!D:D,MATCH(Table3[[#This Row],[Company+Product key]],'Company+Product scope'!C:C,0))</f>
        <v>Yes</v>
      </c>
    </row>
    <row r="1707" spans="1:10">
      <c r="A1707" t="s">
        <v>51</v>
      </c>
      <c r="B1707" t="s">
        <v>52</v>
      </c>
      <c r="C1707" t="s">
        <v>90</v>
      </c>
      <c r="D1707" t="s">
        <v>58</v>
      </c>
      <c r="E1707">
        <v>100</v>
      </c>
      <c r="F1707" t="s">
        <v>99</v>
      </c>
      <c r="G1707" t="s">
        <v>100</v>
      </c>
      <c r="H1707" s="320">
        <v>0.57667934093789608</v>
      </c>
      <c r="I1707" t="str">
        <f>Table3[[#This Row],[Company ]]&amp;Table3[[#This Row],[Product]]</f>
        <v>JBSPigs</v>
      </c>
      <c r="J1707" t="str">
        <f>INDEX('Company+Product scope'!D:D,MATCH(Table3[[#This Row],[Company+Product key]],'Company+Product scope'!C:C,0))</f>
        <v>Yes</v>
      </c>
    </row>
    <row r="1708" spans="1:10">
      <c r="A1708" t="s">
        <v>51</v>
      </c>
      <c r="B1708" t="s">
        <v>52</v>
      </c>
      <c r="C1708" t="s">
        <v>90</v>
      </c>
      <c r="D1708" t="s">
        <v>64</v>
      </c>
      <c r="E1708">
        <v>100</v>
      </c>
      <c r="F1708" t="s">
        <v>99</v>
      </c>
      <c r="G1708" t="s">
        <v>100</v>
      </c>
      <c r="H1708" s="320">
        <v>0.27620967741935482</v>
      </c>
      <c r="I1708" t="str">
        <f>Table3[[#This Row],[Company ]]&amp;Table3[[#This Row],[Product]]</f>
        <v>JBSPigs</v>
      </c>
      <c r="J1708" t="str">
        <f>INDEX('Company+Product scope'!D:D,MATCH(Table3[[#This Row],[Company+Product key]],'Company+Product scope'!C:C,0))</f>
        <v>Yes</v>
      </c>
    </row>
    <row r="1709" spans="1:10">
      <c r="A1709" t="s">
        <v>51</v>
      </c>
      <c r="B1709" t="s">
        <v>61</v>
      </c>
      <c r="C1709" t="s">
        <v>90</v>
      </c>
      <c r="D1709" t="s">
        <v>57</v>
      </c>
      <c r="E1709">
        <v>100</v>
      </c>
      <c r="F1709" t="s">
        <v>99</v>
      </c>
      <c r="G1709" t="s">
        <v>100</v>
      </c>
      <c r="H1709" s="320">
        <v>0.47379032258064524</v>
      </c>
      <c r="I1709" t="str">
        <f>Table3[[#This Row],[Company ]]&amp;Table3[[#This Row],[Product]]</f>
        <v>TysonPigs</v>
      </c>
      <c r="J1709" t="str">
        <f>INDEX('Company+Product scope'!D:D,MATCH(Table3[[#This Row],[Company+Product key]],'Company+Product scope'!C:C,0))</f>
        <v>Yes</v>
      </c>
    </row>
    <row r="1710" spans="1:10">
      <c r="A1710" t="s">
        <v>51</v>
      </c>
      <c r="B1710" t="s">
        <v>70</v>
      </c>
      <c r="C1710" t="s">
        <v>90</v>
      </c>
      <c r="D1710" t="s">
        <v>64</v>
      </c>
      <c r="E1710">
        <v>100</v>
      </c>
      <c r="F1710" t="s">
        <v>99</v>
      </c>
      <c r="G1710" t="s">
        <v>100</v>
      </c>
      <c r="H1710" s="320">
        <v>0.27620967741935482</v>
      </c>
      <c r="I1710" t="str">
        <f>Table3[[#This Row],[Company ]]&amp;Table3[[#This Row],[Product]]</f>
        <v>Tönnies GroupPigs</v>
      </c>
      <c r="J1710" t="str">
        <f>INDEX('Company+Product scope'!D:D,MATCH(Table3[[#This Row],[Company+Product key]],'Company+Product scope'!C:C,0))</f>
        <v>Yes</v>
      </c>
    </row>
    <row r="1711" spans="1:10">
      <c r="A1711" t="s">
        <v>51</v>
      </c>
      <c r="B1711" t="s">
        <v>67</v>
      </c>
      <c r="C1711" t="s">
        <v>90</v>
      </c>
      <c r="D1711" t="s">
        <v>64</v>
      </c>
      <c r="E1711">
        <v>100</v>
      </c>
      <c r="F1711" t="s">
        <v>99</v>
      </c>
      <c r="G1711" t="s">
        <v>100</v>
      </c>
      <c r="H1711" s="320">
        <v>0.27620967741935482</v>
      </c>
      <c r="I1711" t="str">
        <f>Table3[[#This Row],[Company ]]&amp;Table3[[#This Row],[Product]]</f>
        <v>Danish CrownPigs</v>
      </c>
      <c r="J1711" t="str">
        <f>INDEX('Company+Product scope'!D:D,MATCH(Table3[[#This Row],[Company+Product key]],'Company+Product scope'!C:C,0))</f>
        <v>Yes</v>
      </c>
    </row>
    <row r="1712" spans="1:10">
      <c r="A1712" t="s">
        <v>51</v>
      </c>
      <c r="B1712" t="s">
        <v>67</v>
      </c>
      <c r="C1712" t="s">
        <v>90</v>
      </c>
      <c r="D1712" t="s">
        <v>88</v>
      </c>
      <c r="E1712">
        <v>100</v>
      </c>
      <c r="F1712" t="s">
        <v>99</v>
      </c>
      <c r="G1712" t="s">
        <v>100</v>
      </c>
      <c r="H1712" s="320">
        <v>0.26513569937369519</v>
      </c>
      <c r="I1712" t="str">
        <f>Table3[[#This Row],[Company ]]&amp;Table3[[#This Row],[Product]]</f>
        <v>Danish CrownPigs</v>
      </c>
      <c r="J1712" t="str">
        <f>INDEX('Company+Product scope'!D:D,MATCH(Table3[[#This Row],[Company+Product key]],'Company+Product scope'!C:C,0))</f>
        <v>Yes</v>
      </c>
    </row>
    <row r="1713" spans="1:10">
      <c r="A1713" t="s">
        <v>51</v>
      </c>
      <c r="B1713" t="s">
        <v>66</v>
      </c>
      <c r="C1713" t="s">
        <v>90</v>
      </c>
      <c r="D1713" t="s">
        <v>64</v>
      </c>
      <c r="E1713">
        <v>100</v>
      </c>
      <c r="F1713" t="s">
        <v>99</v>
      </c>
      <c r="G1713" t="s">
        <v>100</v>
      </c>
      <c r="H1713" s="320">
        <v>0.27620967741935493</v>
      </c>
      <c r="I1713" t="str">
        <f>Table3[[#This Row],[Company ]]&amp;Table3[[#This Row],[Product]]</f>
        <v>Vion Food GroupPigs</v>
      </c>
      <c r="J1713" t="str">
        <f>INDEX('Company+Product scope'!D:D,MATCH(Table3[[#This Row],[Company+Product key]],'Company+Product scope'!C:C,0))</f>
        <v>Yes</v>
      </c>
    </row>
    <row r="1714" spans="1:10">
      <c r="A1714" t="s">
        <v>51</v>
      </c>
      <c r="B1714" t="s">
        <v>91</v>
      </c>
      <c r="C1714" t="s">
        <v>90</v>
      </c>
      <c r="D1714" t="s">
        <v>72</v>
      </c>
      <c r="E1714">
        <v>100</v>
      </c>
      <c r="F1714" t="s">
        <v>99</v>
      </c>
      <c r="G1714" t="s">
        <v>100</v>
      </c>
      <c r="H1714" s="320">
        <v>0.41033434650455924</v>
      </c>
      <c r="I1714" t="str">
        <f>Table3[[#This Row],[Company ]]&amp;Table3[[#This Row],[Product]]</f>
        <v>Muyuan FoodstuffPigs</v>
      </c>
      <c r="J1714" t="str">
        <f>INDEX('Company+Product scope'!D:D,MATCH(Table3[[#This Row],[Company+Product key]],'Company+Product scope'!C:C,0))</f>
        <v>Yes</v>
      </c>
    </row>
    <row r="1715" spans="1:10">
      <c r="A1715" t="s">
        <v>51</v>
      </c>
      <c r="B1715" t="s">
        <v>73</v>
      </c>
      <c r="C1715" t="s">
        <v>90</v>
      </c>
      <c r="D1715" t="s">
        <v>54</v>
      </c>
      <c r="E1715">
        <v>100</v>
      </c>
      <c r="F1715" t="s">
        <v>99</v>
      </c>
      <c r="G1715" t="s">
        <v>100</v>
      </c>
      <c r="H1715" s="320">
        <v>0.32774674115456232</v>
      </c>
      <c r="I1715" t="str">
        <f>Table3[[#This Row],[Company ]]&amp;Table3[[#This Row],[Product]]</f>
        <v>BRFPigs</v>
      </c>
      <c r="J1715" t="str">
        <f>INDEX('Company+Product scope'!D:D,MATCH(Table3[[#This Row],[Company+Product key]],'Company+Product scope'!C:C,0))</f>
        <v>Yes</v>
      </c>
    </row>
    <row r="1716" spans="1:10">
      <c r="A1716" t="s">
        <v>51</v>
      </c>
      <c r="B1716" t="s">
        <v>92</v>
      </c>
      <c r="C1716" t="s">
        <v>90</v>
      </c>
      <c r="D1716" t="s">
        <v>64</v>
      </c>
      <c r="E1716">
        <v>100</v>
      </c>
      <c r="F1716" t="s">
        <v>99</v>
      </c>
      <c r="G1716" t="s">
        <v>100</v>
      </c>
      <c r="H1716" s="320">
        <v>0.27620967741935482</v>
      </c>
      <c r="I1716" t="str">
        <f>Table3[[#This Row],[Company ]]&amp;Table3[[#This Row],[Product]]</f>
        <v>Grupo VallPigs</v>
      </c>
      <c r="J1716" t="str">
        <f>INDEX('Company+Product scope'!D:D,MATCH(Table3[[#This Row],[Company+Product key]],'Company+Product scope'!C:C,0))</f>
        <v>Yes</v>
      </c>
    </row>
    <row r="1717" spans="1:10">
      <c r="A1717" t="s">
        <v>51</v>
      </c>
      <c r="B1717" t="s">
        <v>93</v>
      </c>
      <c r="C1717" t="s">
        <v>90</v>
      </c>
      <c r="D1717" t="s">
        <v>72</v>
      </c>
      <c r="E1717">
        <v>100</v>
      </c>
      <c r="F1717" t="s">
        <v>99</v>
      </c>
      <c r="G1717" t="s">
        <v>100</v>
      </c>
      <c r="H1717" s="320">
        <v>0.41033434650455924</v>
      </c>
      <c r="I1717" t="str">
        <f>Table3[[#This Row],[Company ]]&amp;Table3[[#This Row],[Product]]</f>
        <v>Zhengbang GroupPigs</v>
      </c>
      <c r="J1717" t="str">
        <f>INDEX('Company+Product scope'!D:D,MATCH(Table3[[#This Row],[Company+Product key]],'Company+Product scope'!C:C,0))</f>
        <v>Yes</v>
      </c>
    </row>
    <row r="1718" spans="1:10">
      <c r="A1718" t="s">
        <v>51</v>
      </c>
      <c r="B1718" t="s">
        <v>63</v>
      </c>
      <c r="C1718" t="s">
        <v>90</v>
      </c>
      <c r="D1718" t="s">
        <v>64</v>
      </c>
      <c r="E1718">
        <v>100</v>
      </c>
      <c r="F1718" t="s">
        <v>99</v>
      </c>
      <c r="G1718" t="s">
        <v>100</v>
      </c>
      <c r="H1718" s="320">
        <v>0.27620967741935482</v>
      </c>
      <c r="I1718" t="str">
        <f>Table3[[#This Row],[Company ]]&amp;Table3[[#This Row],[Product]]</f>
        <v>BigardPigs</v>
      </c>
      <c r="J1718" t="str">
        <f>INDEX('Company+Product scope'!D:D,MATCH(Table3[[#This Row],[Company+Product key]],'Company+Product scope'!C:C,0))</f>
        <v>Yes</v>
      </c>
    </row>
    <row r="1719" spans="1:10">
      <c r="A1719" t="s">
        <v>51</v>
      </c>
      <c r="B1719" t="s">
        <v>89</v>
      </c>
      <c r="C1719" t="s">
        <v>90</v>
      </c>
      <c r="D1719" t="s">
        <v>54</v>
      </c>
      <c r="E1719">
        <v>100</v>
      </c>
      <c r="F1719" t="s">
        <v>99</v>
      </c>
      <c r="G1719" t="s">
        <v>100</v>
      </c>
      <c r="H1719" s="320">
        <v>0.32774674115456237</v>
      </c>
      <c r="I1719" t="str">
        <f>Table3[[#This Row],[Company ]]&amp;Table3[[#This Row],[Product]]</f>
        <v>Aurora AlimentosPigs</v>
      </c>
      <c r="J1719" t="str">
        <f>INDEX('Company+Product scope'!D:D,MATCH(Table3[[#This Row],[Company+Product key]],'Company+Product scope'!C:C,0))</f>
        <v>Yes</v>
      </c>
    </row>
    <row r="1720" spans="1:10">
      <c r="A1720" t="s">
        <v>51</v>
      </c>
      <c r="B1720" t="s">
        <v>77</v>
      </c>
      <c r="C1720" t="s">
        <v>90</v>
      </c>
      <c r="D1720" t="s">
        <v>57</v>
      </c>
      <c r="E1720">
        <v>100</v>
      </c>
      <c r="F1720" t="s">
        <v>99</v>
      </c>
      <c r="G1720" t="s">
        <v>100</v>
      </c>
      <c r="H1720" s="320">
        <v>0.47379032258064518</v>
      </c>
      <c r="I1720" t="str">
        <f>Table3[[#This Row],[Company ]]&amp;Table3[[#This Row],[Product]]</f>
        <v>Charoen PokphandPigs</v>
      </c>
      <c r="J1720" t="str">
        <f>INDEX('Company+Product scope'!D:D,MATCH(Table3[[#This Row],[Company+Product key]],'Company+Product scope'!C:C,0))</f>
        <v>Yes</v>
      </c>
    </row>
    <row r="1721" spans="1:10">
      <c r="A1721" t="s">
        <v>51</v>
      </c>
      <c r="B1721" t="s">
        <v>77</v>
      </c>
      <c r="C1721" t="s">
        <v>90</v>
      </c>
      <c r="D1721" t="s">
        <v>78</v>
      </c>
      <c r="E1721">
        <v>100</v>
      </c>
      <c r="F1721" t="s">
        <v>99</v>
      </c>
      <c r="G1721" t="s">
        <v>100</v>
      </c>
      <c r="H1721" s="320">
        <v>0.12958963282937366</v>
      </c>
      <c r="I1721" t="str">
        <f>Table3[[#This Row],[Company ]]&amp;Table3[[#This Row],[Product]]</f>
        <v>Charoen PokphandPigs</v>
      </c>
      <c r="J1721" t="str">
        <f>INDEX('Company+Product scope'!D:D,MATCH(Table3[[#This Row],[Company+Product key]],'Company+Product scope'!C:C,0))</f>
        <v>Yes</v>
      </c>
    </row>
    <row r="1722" spans="1:10">
      <c r="A1722" t="s">
        <v>51</v>
      </c>
      <c r="B1722" t="s">
        <v>77</v>
      </c>
      <c r="C1722" t="s">
        <v>90</v>
      </c>
      <c r="D1722" t="s">
        <v>72</v>
      </c>
      <c r="E1722">
        <v>100</v>
      </c>
      <c r="F1722" t="s">
        <v>99</v>
      </c>
      <c r="G1722" t="s">
        <v>100</v>
      </c>
      <c r="H1722" s="320">
        <v>0.41033434650455924</v>
      </c>
      <c r="I1722" t="str">
        <f>Table3[[#This Row],[Company ]]&amp;Table3[[#This Row],[Product]]</f>
        <v>Charoen PokphandPigs</v>
      </c>
      <c r="J1722" t="str">
        <f>INDEX('Company+Product scope'!D:D,MATCH(Table3[[#This Row],[Company+Product key]],'Company+Product scope'!C:C,0))</f>
        <v>Yes</v>
      </c>
    </row>
    <row r="1723" spans="1:10">
      <c r="A1723" t="s">
        <v>51</v>
      </c>
      <c r="B1723" t="s">
        <v>69</v>
      </c>
      <c r="C1723" t="s">
        <v>90</v>
      </c>
      <c r="D1723" t="s">
        <v>64</v>
      </c>
      <c r="E1723">
        <v>100</v>
      </c>
      <c r="F1723" t="s">
        <v>99</v>
      </c>
      <c r="G1723" t="s">
        <v>100</v>
      </c>
      <c r="H1723" s="320">
        <v>0.27620967741935482</v>
      </c>
      <c r="I1723" t="str">
        <f>Table3[[#This Row],[Company ]]&amp;Table3[[#This Row],[Product]]</f>
        <v>WestfleischPigs</v>
      </c>
      <c r="J1723" t="str">
        <f>INDEX('Company+Product scope'!D:D,MATCH(Table3[[#This Row],[Company+Product key]],'Company+Product scope'!C:C,0))</f>
        <v>Yes</v>
      </c>
    </row>
    <row r="1724" spans="1:10">
      <c r="A1724" t="s">
        <v>51</v>
      </c>
      <c r="B1724" t="s">
        <v>94</v>
      </c>
      <c r="C1724" t="s">
        <v>90</v>
      </c>
      <c r="D1724" t="s">
        <v>64</v>
      </c>
      <c r="E1724">
        <v>100</v>
      </c>
      <c r="F1724" t="s">
        <v>99</v>
      </c>
      <c r="G1724" t="s">
        <v>100</v>
      </c>
      <c r="H1724" s="320">
        <v>0.27620967741935482</v>
      </c>
      <c r="I1724" t="str">
        <f>Table3[[#This Row],[Company ]]&amp;Table3[[#This Row],[Product]]</f>
        <v>Grupo JorgePigs</v>
      </c>
      <c r="J1724" t="str">
        <f>INDEX('Company+Product scope'!D:D,MATCH(Table3[[#This Row],[Company+Product key]],'Company+Product scope'!C:C,0))</f>
        <v>Yes</v>
      </c>
    </row>
    <row r="1725" spans="1:10">
      <c r="A1725" t="s">
        <v>51</v>
      </c>
      <c r="B1725" t="s">
        <v>83</v>
      </c>
      <c r="C1725" t="s">
        <v>90</v>
      </c>
      <c r="D1725" t="s">
        <v>72</v>
      </c>
      <c r="E1725">
        <v>100</v>
      </c>
      <c r="F1725" t="s">
        <v>99</v>
      </c>
      <c r="G1725" t="s">
        <v>100</v>
      </c>
      <c r="H1725" s="320">
        <v>0.41033434650455924</v>
      </c>
      <c r="I1725" t="str">
        <f>Table3[[#This Row],[Company ]]&amp;Table3[[#This Row],[Product]]</f>
        <v>New Hope GroupPigs</v>
      </c>
      <c r="J1725" t="str">
        <f>INDEX('Company+Product scope'!D:D,MATCH(Table3[[#This Row],[Company+Product key]],'Company+Product scope'!C:C,0))</f>
        <v>Yes</v>
      </c>
    </row>
    <row r="1726" spans="1:10">
      <c r="A1726" t="s">
        <v>51</v>
      </c>
      <c r="B1726" t="s">
        <v>74</v>
      </c>
      <c r="C1726" t="s">
        <v>90</v>
      </c>
      <c r="D1726" t="s">
        <v>72</v>
      </c>
      <c r="E1726">
        <v>100</v>
      </c>
      <c r="F1726" t="s">
        <v>99</v>
      </c>
      <c r="G1726" t="s">
        <v>100</v>
      </c>
      <c r="H1726" s="320">
        <v>0.41033434650455924</v>
      </c>
      <c r="I1726" t="str">
        <f>Table3[[#This Row],[Company ]]&amp;Table3[[#This Row],[Product]]</f>
        <v>Wen's Food GroupPigs</v>
      </c>
      <c r="J1726" t="str">
        <f>INDEX('Company+Product scope'!D:D,MATCH(Table3[[#This Row],[Company+Product key]],'Company+Product scope'!C:C,0))</f>
        <v>Yes</v>
      </c>
    </row>
    <row r="1727" spans="1:10">
      <c r="A1727" t="s">
        <v>51</v>
      </c>
      <c r="B1727" t="s">
        <v>65</v>
      </c>
      <c r="C1727" t="s">
        <v>90</v>
      </c>
      <c r="D1727" t="s">
        <v>64</v>
      </c>
      <c r="E1727">
        <v>100</v>
      </c>
      <c r="F1727" t="s">
        <v>99</v>
      </c>
      <c r="G1727" t="s">
        <v>100</v>
      </c>
      <c r="H1727" s="320">
        <v>0.27620967741935476</v>
      </c>
      <c r="I1727" t="str">
        <f>Table3[[#This Row],[Company ]]&amp;Table3[[#This Row],[Product]]</f>
        <v>Gruppo CremoniniPigs</v>
      </c>
      <c r="J1727" t="str">
        <f>INDEX('Company+Product scope'!D:D,MATCH(Table3[[#This Row],[Company+Product key]],'Company+Product scope'!C:C,0))</f>
        <v>Yes</v>
      </c>
    </row>
    <row r="1728" spans="1:10">
      <c r="A1728" t="s">
        <v>51</v>
      </c>
      <c r="B1728" t="s">
        <v>52</v>
      </c>
      <c r="C1728" t="s">
        <v>53</v>
      </c>
      <c r="D1728" t="s">
        <v>54</v>
      </c>
      <c r="E1728">
        <v>100</v>
      </c>
      <c r="F1728" t="s">
        <v>101</v>
      </c>
      <c r="G1728" t="s">
        <v>96</v>
      </c>
      <c r="H1728" s="321">
        <v>132318859100.52467</v>
      </c>
      <c r="I1728" t="str">
        <f>Table3[[#This Row],[Company ]]&amp;Table3[[#This Row],[Product]]</f>
        <v>JBSCattle</v>
      </c>
      <c r="J1728" t="str">
        <f>INDEX('Company+Product scope'!D:D,MATCH(Table3[[#This Row],[Company+Product key]],'Company+Product scope'!C:C,0))</f>
        <v>Yes</v>
      </c>
    </row>
    <row r="1729" spans="1:10">
      <c r="A1729" t="s">
        <v>51</v>
      </c>
      <c r="B1729" t="s">
        <v>52</v>
      </c>
      <c r="C1729" t="s">
        <v>53</v>
      </c>
      <c r="D1729" t="s">
        <v>57</v>
      </c>
      <c r="E1729">
        <v>100</v>
      </c>
      <c r="F1729" t="s">
        <v>101</v>
      </c>
      <c r="G1729" t="s">
        <v>96</v>
      </c>
      <c r="H1729" s="321">
        <v>55199783252.804642</v>
      </c>
      <c r="I1729" t="str">
        <f>Table3[[#This Row],[Company ]]&amp;Table3[[#This Row],[Product]]</f>
        <v>JBSCattle</v>
      </c>
      <c r="J1729" t="str">
        <f>INDEX('Company+Product scope'!D:D,MATCH(Table3[[#This Row],[Company+Product key]],'Company+Product scope'!C:C,0))</f>
        <v>Yes</v>
      </c>
    </row>
    <row r="1730" spans="1:10">
      <c r="A1730" t="s">
        <v>51</v>
      </c>
      <c r="B1730" t="s">
        <v>52</v>
      </c>
      <c r="C1730" t="s">
        <v>53</v>
      </c>
      <c r="D1730" t="s">
        <v>58</v>
      </c>
      <c r="E1730">
        <v>100</v>
      </c>
      <c r="F1730" t="s">
        <v>101</v>
      </c>
      <c r="G1730" t="s">
        <v>96</v>
      </c>
      <c r="H1730" s="321">
        <v>14938237220.509634</v>
      </c>
      <c r="I1730" t="str">
        <f>Table3[[#This Row],[Company ]]&amp;Table3[[#This Row],[Product]]</f>
        <v>JBSCattle</v>
      </c>
      <c r="J1730" t="str">
        <f>INDEX('Company+Product scope'!D:D,MATCH(Table3[[#This Row],[Company+Product key]],'Company+Product scope'!C:C,0))</f>
        <v>Yes</v>
      </c>
    </row>
    <row r="1731" spans="1:10">
      <c r="A1731" t="s">
        <v>51</v>
      </c>
      <c r="B1731" t="s">
        <v>59</v>
      </c>
      <c r="C1731" t="s">
        <v>53</v>
      </c>
      <c r="D1731" t="s">
        <v>54</v>
      </c>
      <c r="E1731">
        <v>100</v>
      </c>
      <c r="F1731" t="s">
        <v>101</v>
      </c>
      <c r="G1731" t="s">
        <v>96</v>
      </c>
      <c r="H1731" s="321">
        <v>54499382473.055008</v>
      </c>
      <c r="I1731" t="str">
        <f>Table3[[#This Row],[Company ]]&amp;Table3[[#This Row],[Product]]</f>
        <v>MarfrigCattle</v>
      </c>
      <c r="J1731" t="str">
        <f>INDEX('Company+Product scope'!D:D,MATCH(Table3[[#This Row],[Company+Product key]],'Company+Product scope'!C:C,0))</f>
        <v>Yes</v>
      </c>
    </row>
    <row r="1732" spans="1:10">
      <c r="A1732" t="s">
        <v>51</v>
      </c>
      <c r="B1732" t="s">
        <v>59</v>
      </c>
      <c r="C1732" t="s">
        <v>53</v>
      </c>
      <c r="D1732" t="s">
        <v>57</v>
      </c>
      <c r="E1732">
        <v>100</v>
      </c>
      <c r="F1732" t="s">
        <v>101</v>
      </c>
      <c r="G1732" t="s">
        <v>96</v>
      </c>
      <c r="H1732" s="321">
        <v>18135462599.443871</v>
      </c>
      <c r="I1732" t="str">
        <f>Table3[[#This Row],[Company ]]&amp;Table3[[#This Row],[Product]]</f>
        <v>MarfrigCattle</v>
      </c>
      <c r="J1732" t="str">
        <f>INDEX('Company+Product scope'!D:D,MATCH(Table3[[#This Row],[Company+Product key]],'Company+Product scope'!C:C,0))</f>
        <v>Yes</v>
      </c>
    </row>
    <row r="1733" spans="1:10">
      <c r="A1733" t="s">
        <v>51</v>
      </c>
      <c r="B1733" t="s">
        <v>60</v>
      </c>
      <c r="C1733" t="s">
        <v>53</v>
      </c>
      <c r="D1733" t="s">
        <v>57</v>
      </c>
      <c r="E1733">
        <v>100</v>
      </c>
      <c r="F1733" t="s">
        <v>101</v>
      </c>
      <c r="G1733" t="s">
        <v>96</v>
      </c>
      <c r="H1733" s="321">
        <v>43131654902.777779</v>
      </c>
      <c r="I1733" t="str">
        <f>Table3[[#This Row],[Company ]]&amp;Table3[[#This Row],[Product]]</f>
        <v>CargillCattle</v>
      </c>
      <c r="J1733" t="str">
        <f>INDEX('Company+Product scope'!D:D,MATCH(Table3[[#This Row],[Company+Product key]],'Company+Product scope'!C:C,0))</f>
        <v>Yes</v>
      </c>
    </row>
    <row r="1734" spans="1:10">
      <c r="A1734" t="s">
        <v>51</v>
      </c>
      <c r="B1734" t="s">
        <v>60</v>
      </c>
      <c r="C1734" t="s">
        <v>53</v>
      </c>
      <c r="D1734" t="s">
        <v>58</v>
      </c>
      <c r="E1734">
        <v>100</v>
      </c>
      <c r="F1734" t="s">
        <v>101</v>
      </c>
      <c r="G1734" t="s">
        <v>96</v>
      </c>
      <c r="H1734" s="321">
        <v>4247481874.9999995</v>
      </c>
      <c r="I1734" t="str">
        <f>Table3[[#This Row],[Company ]]&amp;Table3[[#This Row],[Product]]</f>
        <v>CargillCattle</v>
      </c>
      <c r="J1734" t="str">
        <f>INDEX('Company+Product scope'!D:D,MATCH(Table3[[#This Row],[Company+Product key]],'Company+Product scope'!C:C,0))</f>
        <v>Yes</v>
      </c>
    </row>
    <row r="1735" spans="1:10">
      <c r="A1735" t="s">
        <v>51</v>
      </c>
      <c r="B1735" t="s">
        <v>61</v>
      </c>
      <c r="C1735" t="s">
        <v>53</v>
      </c>
      <c r="D1735" t="s">
        <v>57</v>
      </c>
      <c r="E1735">
        <v>100</v>
      </c>
      <c r="F1735" t="s">
        <v>101</v>
      </c>
      <c r="G1735" t="s">
        <v>96</v>
      </c>
      <c r="H1735" s="321">
        <v>36431372373.095039</v>
      </c>
      <c r="I1735" t="str">
        <f>Table3[[#This Row],[Company ]]&amp;Table3[[#This Row],[Product]]</f>
        <v>TysonCattle</v>
      </c>
      <c r="J1735" t="str">
        <f>INDEX('Company+Product scope'!D:D,MATCH(Table3[[#This Row],[Company+Product key]],'Company+Product scope'!C:C,0))</f>
        <v>Yes</v>
      </c>
    </row>
    <row r="1736" spans="1:10">
      <c r="A1736" t="s">
        <v>51</v>
      </c>
      <c r="B1736" t="s">
        <v>61</v>
      </c>
      <c r="C1736" t="s">
        <v>53</v>
      </c>
      <c r="D1736" t="s">
        <v>58</v>
      </c>
      <c r="E1736">
        <v>100</v>
      </c>
      <c r="F1736" t="s">
        <v>101</v>
      </c>
      <c r="G1736" t="s">
        <v>96</v>
      </c>
      <c r="H1736" s="321">
        <v>2575753913.416666</v>
      </c>
      <c r="I1736" t="str">
        <f>Table3[[#This Row],[Company ]]&amp;Table3[[#This Row],[Product]]</f>
        <v>TysonCattle</v>
      </c>
      <c r="J1736" t="str">
        <f>INDEX('Company+Product scope'!D:D,MATCH(Table3[[#This Row],[Company+Product key]],'Company+Product scope'!C:C,0))</f>
        <v>Yes</v>
      </c>
    </row>
    <row r="1737" spans="1:10">
      <c r="A1737" t="s">
        <v>51</v>
      </c>
      <c r="B1737" t="s">
        <v>62</v>
      </c>
      <c r="C1737" t="s">
        <v>53</v>
      </c>
      <c r="D1737" t="s">
        <v>54</v>
      </c>
      <c r="E1737">
        <v>100</v>
      </c>
      <c r="F1737" t="s">
        <v>101</v>
      </c>
      <c r="G1737" t="s">
        <v>96</v>
      </c>
      <c r="H1737" s="321">
        <v>55601026674.374992</v>
      </c>
      <c r="I1737" t="str">
        <f>Table3[[#This Row],[Company ]]&amp;Table3[[#This Row],[Product]]</f>
        <v>MinervaCattle</v>
      </c>
      <c r="J1737" t="str">
        <f>INDEX('Company+Product scope'!D:D,MATCH(Table3[[#This Row],[Company+Product key]],'Company+Product scope'!C:C,0))</f>
        <v>Yes</v>
      </c>
    </row>
    <row r="1738" spans="1:10">
      <c r="A1738" t="s">
        <v>51</v>
      </c>
      <c r="B1738" t="s">
        <v>63</v>
      </c>
      <c r="C1738" t="s">
        <v>53</v>
      </c>
      <c r="D1738" t="s">
        <v>64</v>
      </c>
      <c r="E1738">
        <v>100</v>
      </c>
      <c r="F1738" t="s">
        <v>101</v>
      </c>
      <c r="G1738" t="s">
        <v>96</v>
      </c>
      <c r="H1738" s="321">
        <v>14615884800.000002</v>
      </c>
      <c r="I1738" t="str">
        <f>Table3[[#This Row],[Company ]]&amp;Table3[[#This Row],[Product]]</f>
        <v>BigardCattle</v>
      </c>
      <c r="J1738" t="str">
        <f>INDEX('Company+Product scope'!D:D,MATCH(Table3[[#This Row],[Company+Product key]],'Company+Product scope'!C:C,0))</f>
        <v>Yes</v>
      </c>
    </row>
    <row r="1739" spans="1:10">
      <c r="A1739" t="s">
        <v>51</v>
      </c>
      <c r="B1739" t="s">
        <v>65</v>
      </c>
      <c r="C1739" t="s">
        <v>53</v>
      </c>
      <c r="D1739" t="s">
        <v>64</v>
      </c>
      <c r="E1739">
        <v>100</v>
      </c>
      <c r="F1739" t="s">
        <v>101</v>
      </c>
      <c r="G1739" t="s">
        <v>96</v>
      </c>
      <c r="H1739" s="321">
        <v>14108742120</v>
      </c>
      <c r="I1739" t="str">
        <f>Table3[[#This Row],[Company ]]&amp;Table3[[#This Row],[Product]]</f>
        <v>Gruppo CremoniniCattle</v>
      </c>
      <c r="J1739" t="str">
        <f>INDEX('Company+Product scope'!D:D,MATCH(Table3[[#This Row],[Company+Product key]],'Company+Product scope'!C:C,0))</f>
        <v>Yes</v>
      </c>
    </row>
    <row r="1740" spans="1:10">
      <c r="A1740" t="s">
        <v>51</v>
      </c>
      <c r="B1740" t="s">
        <v>66</v>
      </c>
      <c r="C1740" t="s">
        <v>53</v>
      </c>
      <c r="D1740" t="s">
        <v>64</v>
      </c>
      <c r="E1740">
        <v>100</v>
      </c>
      <c r="F1740" t="s">
        <v>101</v>
      </c>
      <c r="G1740" t="s">
        <v>96</v>
      </c>
      <c r="H1740" s="321">
        <v>5795249998.0567503</v>
      </c>
      <c r="I1740" t="str">
        <f>Table3[[#This Row],[Company ]]&amp;Table3[[#This Row],[Product]]</f>
        <v>Vion Food GroupCattle</v>
      </c>
      <c r="J1740" t="str">
        <f>INDEX('Company+Product scope'!D:D,MATCH(Table3[[#This Row],[Company+Product key]],'Company+Product scope'!C:C,0))</f>
        <v>Yes</v>
      </c>
    </row>
    <row r="1741" spans="1:10">
      <c r="A1741" t="s">
        <v>51</v>
      </c>
      <c r="B1741" t="s">
        <v>67</v>
      </c>
      <c r="C1741" t="s">
        <v>53</v>
      </c>
      <c r="D1741" t="s">
        <v>64</v>
      </c>
      <c r="E1741">
        <v>100</v>
      </c>
      <c r="F1741" t="s">
        <v>101</v>
      </c>
      <c r="G1741" t="s">
        <v>96</v>
      </c>
      <c r="H1741" s="321">
        <v>5767178521.5</v>
      </c>
      <c r="I1741" t="str">
        <f>Table3[[#This Row],[Company ]]&amp;Table3[[#This Row],[Product]]</f>
        <v>Danish CrownCattle</v>
      </c>
      <c r="J1741" t="str">
        <f>INDEX('Company+Product scope'!D:D,MATCH(Table3[[#This Row],[Company+Product key]],'Company+Product scope'!C:C,0))</f>
        <v>Yes</v>
      </c>
    </row>
    <row r="1742" spans="1:10">
      <c r="A1742" t="s">
        <v>51</v>
      </c>
      <c r="B1742" t="s">
        <v>68</v>
      </c>
      <c r="C1742" t="s">
        <v>53</v>
      </c>
      <c r="D1742" t="s">
        <v>58</v>
      </c>
      <c r="E1742">
        <v>100</v>
      </c>
      <c r="F1742" t="s">
        <v>101</v>
      </c>
      <c r="G1742" t="s">
        <v>96</v>
      </c>
      <c r="H1742" s="321">
        <v>4247481874.9999995</v>
      </c>
      <c r="I1742" t="str">
        <f>Table3[[#This Row],[Company ]]&amp;Table3[[#This Row],[Product]]</f>
        <v>Teys Cattle</v>
      </c>
      <c r="J1742" t="str">
        <f>INDEX('Company+Product scope'!D:D,MATCH(Table3[[#This Row],[Company+Product key]],'Company+Product scope'!C:C,0))</f>
        <v>Yes</v>
      </c>
    </row>
    <row r="1743" spans="1:10">
      <c r="A1743" t="s">
        <v>51</v>
      </c>
      <c r="B1743" t="s">
        <v>69</v>
      </c>
      <c r="C1743" t="s">
        <v>53</v>
      </c>
      <c r="D1743" t="s">
        <v>64</v>
      </c>
      <c r="E1743">
        <v>100</v>
      </c>
      <c r="F1743" t="s">
        <v>101</v>
      </c>
      <c r="G1743" t="s">
        <v>96</v>
      </c>
      <c r="H1743" s="321">
        <v>2882075565.6000004</v>
      </c>
      <c r="I1743" t="str">
        <f>Table3[[#This Row],[Company ]]&amp;Table3[[#This Row],[Product]]</f>
        <v>WestfleischCattle</v>
      </c>
      <c r="J1743" t="str">
        <f>INDEX('Company+Product scope'!D:D,MATCH(Table3[[#This Row],[Company+Product key]],'Company+Product scope'!C:C,0))</f>
        <v>Yes</v>
      </c>
    </row>
    <row r="1744" spans="1:10">
      <c r="A1744" t="s">
        <v>51</v>
      </c>
      <c r="B1744" t="s">
        <v>70</v>
      </c>
      <c r="C1744" t="s">
        <v>53</v>
      </c>
      <c r="D1744" t="s">
        <v>64</v>
      </c>
      <c r="E1744">
        <v>100</v>
      </c>
      <c r="F1744" t="s">
        <v>101</v>
      </c>
      <c r="G1744" t="s">
        <v>96</v>
      </c>
      <c r="H1744" s="321">
        <v>2754925173</v>
      </c>
      <c r="I1744" t="str">
        <f>Table3[[#This Row],[Company ]]&amp;Table3[[#This Row],[Product]]</f>
        <v>Tönnies GroupCattle</v>
      </c>
      <c r="J1744" t="str">
        <f>INDEX('Company+Product scope'!D:D,MATCH(Table3[[#This Row],[Company+Product key]],'Company+Product scope'!C:C,0))</f>
        <v>Yes</v>
      </c>
    </row>
    <row r="1745" spans="1:10">
      <c r="A1745" t="s">
        <v>51</v>
      </c>
      <c r="B1745" t="s">
        <v>52</v>
      </c>
      <c r="C1745" t="s">
        <v>71</v>
      </c>
      <c r="D1745" t="s">
        <v>57</v>
      </c>
      <c r="E1745">
        <v>100</v>
      </c>
      <c r="F1745" t="s">
        <v>101</v>
      </c>
      <c r="G1745" t="s">
        <v>96</v>
      </c>
      <c r="H1745" s="321">
        <v>8770906077.5305862</v>
      </c>
      <c r="I1745" t="str">
        <f>Table3[[#This Row],[Company ]]&amp;Table3[[#This Row],[Product]]</f>
        <v>JBSChicken</v>
      </c>
      <c r="J1745" t="str">
        <f>INDEX('Company+Product scope'!D:D,MATCH(Table3[[#This Row],[Company+Product key]],'Company+Product scope'!C:C,0))</f>
        <v>Yes</v>
      </c>
    </row>
    <row r="1746" spans="1:10">
      <c r="A1746" t="s">
        <v>51</v>
      </c>
      <c r="B1746" t="s">
        <v>52</v>
      </c>
      <c r="C1746" t="s">
        <v>71</v>
      </c>
      <c r="D1746" t="s">
        <v>54</v>
      </c>
      <c r="E1746">
        <v>100</v>
      </c>
      <c r="F1746" t="s">
        <v>101</v>
      </c>
      <c r="G1746" t="s">
        <v>96</v>
      </c>
      <c r="H1746" s="321">
        <v>9638908736.3712025</v>
      </c>
      <c r="I1746" t="str">
        <f>Table3[[#This Row],[Company ]]&amp;Table3[[#This Row],[Product]]</f>
        <v>JBSChicken</v>
      </c>
      <c r="J1746" t="str">
        <f>INDEX('Company+Product scope'!D:D,MATCH(Table3[[#This Row],[Company+Product key]],'Company+Product scope'!C:C,0))</f>
        <v>Yes</v>
      </c>
    </row>
    <row r="1747" spans="1:10">
      <c r="A1747" t="s">
        <v>51</v>
      </c>
      <c r="B1747" t="s">
        <v>52</v>
      </c>
      <c r="C1747" t="s">
        <v>71</v>
      </c>
      <c r="D1747" t="s">
        <v>64</v>
      </c>
      <c r="E1747">
        <v>100</v>
      </c>
      <c r="F1747" t="s">
        <v>101</v>
      </c>
      <c r="G1747" t="s">
        <v>96</v>
      </c>
      <c r="H1747" s="321">
        <v>2012871405.5752616</v>
      </c>
      <c r="I1747" t="str">
        <f>Table3[[#This Row],[Company ]]&amp;Table3[[#This Row],[Product]]</f>
        <v>JBSChicken</v>
      </c>
      <c r="J1747" t="str">
        <f>INDEX('Company+Product scope'!D:D,MATCH(Table3[[#This Row],[Company+Product key]],'Company+Product scope'!C:C,0))</f>
        <v>Yes</v>
      </c>
    </row>
    <row r="1748" spans="1:10">
      <c r="A1748" t="s">
        <v>51</v>
      </c>
      <c r="B1748" t="s">
        <v>61</v>
      </c>
      <c r="C1748" t="s">
        <v>71</v>
      </c>
      <c r="D1748" t="s">
        <v>57</v>
      </c>
      <c r="E1748">
        <v>100</v>
      </c>
      <c r="F1748" t="s">
        <v>101</v>
      </c>
      <c r="G1748" t="s">
        <v>96</v>
      </c>
      <c r="H1748" s="321">
        <v>8434203233.3419342</v>
      </c>
      <c r="I1748" t="str">
        <f>Table3[[#This Row],[Company ]]&amp;Table3[[#This Row],[Product]]</f>
        <v>TysonChicken</v>
      </c>
      <c r="J1748" t="str">
        <f>INDEX('Company+Product scope'!D:D,MATCH(Table3[[#This Row],[Company+Product key]],'Company+Product scope'!C:C,0))</f>
        <v>Yes</v>
      </c>
    </row>
    <row r="1749" spans="1:10">
      <c r="A1749" t="s">
        <v>51</v>
      </c>
      <c r="B1749" t="s">
        <v>61</v>
      </c>
      <c r="C1749" t="s">
        <v>71</v>
      </c>
      <c r="D1749" t="s">
        <v>72</v>
      </c>
      <c r="E1749">
        <v>100</v>
      </c>
      <c r="F1749" t="s">
        <v>101</v>
      </c>
      <c r="G1749" t="s">
        <v>96</v>
      </c>
      <c r="H1749" s="321">
        <v>1051849784.3225806</v>
      </c>
      <c r="I1749" t="str">
        <f>Table3[[#This Row],[Company ]]&amp;Table3[[#This Row],[Product]]</f>
        <v>TysonChicken</v>
      </c>
      <c r="J1749" t="str">
        <f>INDEX('Company+Product scope'!D:D,MATCH(Table3[[#This Row],[Company+Product key]],'Company+Product scope'!C:C,0))</f>
        <v>Yes</v>
      </c>
    </row>
    <row r="1750" spans="1:10">
      <c r="A1750" t="s">
        <v>51</v>
      </c>
      <c r="B1750" t="s">
        <v>73</v>
      </c>
      <c r="C1750" t="s">
        <v>71</v>
      </c>
      <c r="D1750" t="s">
        <v>54</v>
      </c>
      <c r="E1750">
        <v>100</v>
      </c>
      <c r="F1750" t="s">
        <v>101</v>
      </c>
      <c r="G1750" t="s">
        <v>96</v>
      </c>
      <c r="H1750" s="321">
        <v>11003061383.142403</v>
      </c>
      <c r="I1750" t="str">
        <f>Table3[[#This Row],[Company ]]&amp;Table3[[#This Row],[Product]]</f>
        <v>BRFChicken</v>
      </c>
      <c r="J1750" t="str">
        <f>INDEX('Company+Product scope'!D:D,MATCH(Table3[[#This Row],[Company+Product key]],'Company+Product scope'!C:C,0))</f>
        <v>Yes</v>
      </c>
    </row>
    <row r="1751" spans="1:10">
      <c r="A1751" t="s">
        <v>51</v>
      </c>
      <c r="B1751" t="s">
        <v>74</v>
      </c>
      <c r="C1751" t="s">
        <v>71</v>
      </c>
      <c r="D1751" t="s">
        <v>72</v>
      </c>
      <c r="E1751">
        <v>100</v>
      </c>
      <c r="F1751" t="s">
        <v>101</v>
      </c>
      <c r="G1751" t="s">
        <v>96</v>
      </c>
      <c r="H1751" s="321">
        <v>5958369963</v>
      </c>
      <c r="I1751" t="str">
        <f>Table3[[#This Row],[Company ]]&amp;Table3[[#This Row],[Product]]</f>
        <v>Wen's Food GroupChicken</v>
      </c>
      <c r="J1751" t="str">
        <f>INDEX('Company+Product scope'!D:D,MATCH(Table3[[#This Row],[Company+Product key]],'Company+Product scope'!C:C,0))</f>
        <v>Yes</v>
      </c>
    </row>
    <row r="1752" spans="1:10">
      <c r="A1752" t="s">
        <v>51</v>
      </c>
      <c r="B1752" t="s">
        <v>60</v>
      </c>
      <c r="C1752" t="s">
        <v>71</v>
      </c>
      <c r="D1752" t="s">
        <v>57</v>
      </c>
      <c r="E1752">
        <v>100</v>
      </c>
      <c r="F1752" t="s">
        <v>101</v>
      </c>
      <c r="G1752" t="s">
        <v>96</v>
      </c>
      <c r="H1752" s="321">
        <v>2606126764.7999997</v>
      </c>
      <c r="I1752" t="str">
        <f>Table3[[#This Row],[Company ]]&amp;Table3[[#This Row],[Product]]</f>
        <v>CargillChicken</v>
      </c>
      <c r="J1752" t="str">
        <f>INDEX('Company+Product scope'!D:D,MATCH(Table3[[#This Row],[Company+Product key]],'Company+Product scope'!C:C,0))</f>
        <v>Yes</v>
      </c>
    </row>
    <row r="1753" spans="1:10">
      <c r="A1753" t="s">
        <v>51</v>
      </c>
      <c r="B1753" t="s">
        <v>60</v>
      </c>
      <c r="C1753" t="s">
        <v>71</v>
      </c>
      <c r="D1753" t="s">
        <v>54</v>
      </c>
      <c r="E1753">
        <v>100</v>
      </c>
      <c r="F1753" t="s">
        <v>101</v>
      </c>
      <c r="G1753" t="s">
        <v>96</v>
      </c>
      <c r="H1753" s="321">
        <v>1835952976</v>
      </c>
      <c r="I1753" t="str">
        <f>Table3[[#This Row],[Company ]]&amp;Table3[[#This Row],[Product]]</f>
        <v>CargillChicken</v>
      </c>
      <c r="J1753" t="str">
        <f>INDEX('Company+Product scope'!D:D,MATCH(Table3[[#This Row],[Company+Product key]],'Company+Product scope'!C:C,0))</f>
        <v>Yes</v>
      </c>
    </row>
    <row r="1754" spans="1:10">
      <c r="A1754" t="s">
        <v>51</v>
      </c>
      <c r="B1754" t="s">
        <v>60</v>
      </c>
      <c r="C1754" t="s">
        <v>71</v>
      </c>
      <c r="D1754" t="s">
        <v>72</v>
      </c>
      <c r="E1754">
        <v>100</v>
      </c>
      <c r="F1754" t="s">
        <v>101</v>
      </c>
      <c r="G1754" t="s">
        <v>96</v>
      </c>
      <c r="H1754" s="321">
        <v>906598980</v>
      </c>
      <c r="I1754" t="str">
        <f>Table3[[#This Row],[Company ]]&amp;Table3[[#This Row],[Product]]</f>
        <v>CargillChicken</v>
      </c>
      <c r="J1754" t="str">
        <f>INDEX('Company+Product scope'!D:D,MATCH(Table3[[#This Row],[Company+Product key]],'Company+Product scope'!C:C,0))</f>
        <v>Yes</v>
      </c>
    </row>
    <row r="1755" spans="1:10">
      <c r="A1755" t="s">
        <v>51</v>
      </c>
      <c r="B1755" t="s">
        <v>60</v>
      </c>
      <c r="C1755" t="s">
        <v>71</v>
      </c>
      <c r="D1755" t="s">
        <v>64</v>
      </c>
      <c r="E1755">
        <v>100</v>
      </c>
      <c r="F1755" t="s">
        <v>101</v>
      </c>
      <c r="G1755" t="s">
        <v>96</v>
      </c>
      <c r="H1755" s="321">
        <v>735090768</v>
      </c>
      <c r="I1755" t="str">
        <f>Table3[[#This Row],[Company ]]&amp;Table3[[#This Row],[Product]]</f>
        <v>CargillChicken</v>
      </c>
      <c r="J1755" t="str">
        <f>INDEX('Company+Product scope'!D:D,MATCH(Table3[[#This Row],[Company+Product key]],'Company+Product scope'!C:C,0))</f>
        <v>Yes</v>
      </c>
    </row>
    <row r="1756" spans="1:10">
      <c r="A1756" t="s">
        <v>51</v>
      </c>
      <c r="B1756" t="s">
        <v>75</v>
      </c>
      <c r="C1756" t="s">
        <v>71</v>
      </c>
      <c r="D1756" t="s">
        <v>72</v>
      </c>
      <c r="E1756">
        <v>100</v>
      </c>
      <c r="F1756" t="s">
        <v>101</v>
      </c>
      <c r="G1756" t="s">
        <v>96</v>
      </c>
      <c r="H1756" s="321">
        <v>4940964441</v>
      </c>
      <c r="I1756" t="str">
        <f>Table3[[#This Row],[Company ]]&amp;Table3[[#This Row],[Product]]</f>
        <v>JapfaChicken</v>
      </c>
      <c r="J1756" t="str">
        <f>INDEX('Company+Product scope'!D:D,MATCH(Table3[[#This Row],[Company+Product key]],'Company+Product scope'!C:C,0))</f>
        <v>Yes</v>
      </c>
    </row>
    <row r="1757" spans="1:10">
      <c r="A1757" t="s">
        <v>51</v>
      </c>
      <c r="B1757" t="s">
        <v>76</v>
      </c>
      <c r="C1757" t="s">
        <v>71</v>
      </c>
      <c r="D1757" t="s">
        <v>72</v>
      </c>
      <c r="E1757">
        <v>100</v>
      </c>
      <c r="F1757" t="s">
        <v>101</v>
      </c>
      <c r="G1757" t="s">
        <v>96</v>
      </c>
      <c r="H1757" s="321">
        <v>4079695410</v>
      </c>
      <c r="I1757" t="str">
        <f>Table3[[#This Row],[Company ]]&amp;Table3[[#This Row],[Product]]</f>
        <v>Wellhope AgritechChicken</v>
      </c>
      <c r="J1757" t="str">
        <f>INDEX('Company+Product scope'!D:D,MATCH(Table3[[#This Row],[Company+Product key]],'Company+Product scope'!C:C,0))</f>
        <v>Yes</v>
      </c>
    </row>
    <row r="1758" spans="1:10">
      <c r="A1758" t="s">
        <v>51</v>
      </c>
      <c r="B1758" t="s">
        <v>77</v>
      </c>
      <c r="C1758" t="s">
        <v>71</v>
      </c>
      <c r="D1758" t="s">
        <v>72</v>
      </c>
      <c r="E1758">
        <v>100</v>
      </c>
      <c r="F1758" t="s">
        <v>101</v>
      </c>
      <c r="G1758" t="s">
        <v>96</v>
      </c>
      <c r="H1758" s="321">
        <v>3450112785</v>
      </c>
      <c r="I1758" t="str">
        <f>Table3[[#This Row],[Company ]]&amp;Table3[[#This Row],[Product]]</f>
        <v>Charoen PokphandChicken</v>
      </c>
      <c r="J1758" t="str">
        <f>INDEX('Company+Product scope'!D:D,MATCH(Table3[[#This Row],[Company+Product key]],'Company+Product scope'!C:C,0))</f>
        <v>Yes</v>
      </c>
    </row>
    <row r="1759" spans="1:10">
      <c r="A1759" t="s">
        <v>51</v>
      </c>
      <c r="B1759" t="s">
        <v>77</v>
      </c>
      <c r="C1759" t="s">
        <v>71</v>
      </c>
      <c r="D1759" t="s">
        <v>78</v>
      </c>
      <c r="E1759">
        <v>100</v>
      </c>
      <c r="F1759" t="s">
        <v>101</v>
      </c>
      <c r="G1759" t="s">
        <v>96</v>
      </c>
      <c r="H1759" s="321">
        <v>333608800</v>
      </c>
      <c r="I1759" t="str">
        <f>Table3[[#This Row],[Company ]]&amp;Table3[[#This Row],[Product]]</f>
        <v>Charoen PokphandChicken</v>
      </c>
      <c r="J1759" t="str">
        <f>INDEX('Company+Product scope'!D:D,MATCH(Table3[[#This Row],[Company+Product key]],'Company+Product scope'!C:C,0))</f>
        <v>Yes</v>
      </c>
    </row>
    <row r="1760" spans="1:10">
      <c r="A1760" t="s">
        <v>51</v>
      </c>
      <c r="B1760" t="s">
        <v>79</v>
      </c>
      <c r="C1760" t="s">
        <v>71</v>
      </c>
      <c r="D1760" t="s">
        <v>72</v>
      </c>
      <c r="E1760">
        <v>100</v>
      </c>
      <c r="F1760" t="s">
        <v>101</v>
      </c>
      <c r="G1760" t="s">
        <v>96</v>
      </c>
      <c r="H1760" s="321">
        <v>3424929480</v>
      </c>
      <c r="I1760" t="str">
        <f>Table3[[#This Row],[Company ]]&amp;Table3[[#This Row],[Product]]</f>
        <v>Fuijan Sunner DevelopmentChicken</v>
      </c>
      <c r="J1760" t="str">
        <f>INDEX('Company+Product scope'!D:D,MATCH(Table3[[#This Row],[Company+Product key]],'Company+Product scope'!C:C,0))</f>
        <v>Yes</v>
      </c>
    </row>
    <row r="1761" spans="1:10">
      <c r="A1761" t="s">
        <v>51</v>
      </c>
      <c r="B1761" t="s">
        <v>80</v>
      </c>
      <c r="C1761" t="s">
        <v>71</v>
      </c>
      <c r="D1761" t="s">
        <v>57</v>
      </c>
      <c r="E1761">
        <v>100</v>
      </c>
      <c r="F1761" t="s">
        <v>101</v>
      </c>
      <c r="G1761" t="s">
        <v>96</v>
      </c>
      <c r="H1761" s="321">
        <v>3260091360</v>
      </c>
      <c r="I1761" t="str">
        <f>Table3[[#This Row],[Company ]]&amp;Table3[[#This Row],[Product]]</f>
        <v>Koch FoodsChicken</v>
      </c>
      <c r="J1761" t="str">
        <f>INDEX('Company+Product scope'!D:D,MATCH(Table3[[#This Row],[Company+Product key]],'Company+Product scope'!C:C,0))</f>
        <v>Yes</v>
      </c>
    </row>
    <row r="1762" spans="1:10">
      <c r="A1762" t="s">
        <v>51</v>
      </c>
      <c r="B1762" t="s">
        <v>81</v>
      </c>
      <c r="C1762" t="s">
        <v>71</v>
      </c>
      <c r="D1762" t="s">
        <v>82</v>
      </c>
      <c r="E1762">
        <v>100</v>
      </c>
      <c r="F1762" t="s">
        <v>101</v>
      </c>
      <c r="G1762" t="s">
        <v>96</v>
      </c>
      <c r="H1762" s="321">
        <v>3600769449.1999998</v>
      </c>
      <c r="I1762" t="str">
        <f>Table3[[#This Row],[Company ]]&amp;Table3[[#This Row],[Product]]</f>
        <v>Arab Company for Livestock Development (ACOLID)Chicken</v>
      </c>
      <c r="J1762" t="str">
        <f>INDEX('Company+Product scope'!D:D,MATCH(Table3[[#This Row],[Company+Product key]],'Company+Product scope'!C:C,0))</f>
        <v>Yes</v>
      </c>
    </row>
    <row r="1763" spans="1:10">
      <c r="A1763" t="s">
        <v>51</v>
      </c>
      <c r="B1763" t="s">
        <v>83</v>
      </c>
      <c r="C1763" t="s">
        <v>71</v>
      </c>
      <c r="D1763" t="s">
        <v>72</v>
      </c>
      <c r="E1763">
        <v>100</v>
      </c>
      <c r="F1763" t="s">
        <v>101</v>
      </c>
      <c r="G1763" t="s">
        <v>96</v>
      </c>
      <c r="H1763" s="321">
        <v>3313014872.5800004</v>
      </c>
      <c r="I1763" t="str">
        <f>Table3[[#This Row],[Company ]]&amp;Table3[[#This Row],[Product]]</f>
        <v>New Hope GroupChicken</v>
      </c>
      <c r="J1763" t="str">
        <f>INDEX('Company+Product scope'!D:D,MATCH(Table3[[#This Row],[Company+Product key]],'Company+Product scope'!C:C,0))</f>
        <v>Yes</v>
      </c>
    </row>
    <row r="1764" spans="1:10">
      <c r="A1764" t="s">
        <v>51</v>
      </c>
      <c r="B1764" t="s">
        <v>84</v>
      </c>
      <c r="C1764" t="s">
        <v>71</v>
      </c>
      <c r="D1764" t="s">
        <v>54</v>
      </c>
      <c r="E1764">
        <v>100</v>
      </c>
      <c r="F1764" t="s">
        <v>101</v>
      </c>
      <c r="G1764" t="s">
        <v>96</v>
      </c>
      <c r="H1764" s="321">
        <v>3446677520</v>
      </c>
      <c r="I1764" t="str">
        <f>Table3[[#This Row],[Company ]]&amp;Table3[[#This Row],[Product]]</f>
        <v>Industrias BachocoChicken</v>
      </c>
      <c r="J1764" t="str">
        <f>INDEX('Company+Product scope'!D:D,MATCH(Table3[[#This Row],[Company+Product key]],'Company+Product scope'!C:C,0))</f>
        <v>Yes</v>
      </c>
    </row>
    <row r="1765" spans="1:10">
      <c r="A1765" t="s">
        <v>51</v>
      </c>
      <c r="B1765" t="s">
        <v>84</v>
      </c>
      <c r="C1765" t="s">
        <v>71</v>
      </c>
      <c r="D1765" t="s">
        <v>57</v>
      </c>
      <c r="E1765">
        <v>100</v>
      </c>
      <c r="F1765" t="s">
        <v>101</v>
      </c>
      <c r="G1765" t="s">
        <v>96</v>
      </c>
      <c r="H1765" s="321">
        <v>656884080</v>
      </c>
      <c r="I1765" t="str">
        <f>Table3[[#This Row],[Company ]]&amp;Table3[[#This Row],[Product]]</f>
        <v>Industrias BachocoChicken</v>
      </c>
      <c r="J1765" t="str">
        <f>INDEX('Company+Product scope'!D:D,MATCH(Table3[[#This Row],[Company+Product key]],'Company+Product scope'!C:C,0))</f>
        <v>Yes</v>
      </c>
    </row>
    <row r="1766" spans="1:10">
      <c r="A1766" t="s">
        <v>51</v>
      </c>
      <c r="B1766" t="s">
        <v>85</v>
      </c>
      <c r="C1766" t="s">
        <v>71</v>
      </c>
      <c r="D1766" t="s">
        <v>57</v>
      </c>
      <c r="E1766">
        <v>100</v>
      </c>
      <c r="F1766" t="s">
        <v>101</v>
      </c>
      <c r="G1766" t="s">
        <v>96</v>
      </c>
      <c r="H1766" s="321">
        <v>2992471920</v>
      </c>
      <c r="I1766" t="str">
        <f>Table3[[#This Row],[Company ]]&amp;Table3[[#This Row],[Product]]</f>
        <v>Perdue FarmsChicken</v>
      </c>
      <c r="J1766" t="str">
        <f>INDEX('Company+Product scope'!D:D,MATCH(Table3[[#This Row],[Company+Product key]],'Company+Product scope'!C:C,0))</f>
        <v>Yes</v>
      </c>
    </row>
    <row r="1767" spans="1:10">
      <c r="A1767" t="s">
        <v>51</v>
      </c>
      <c r="B1767" t="s">
        <v>86</v>
      </c>
      <c r="C1767" t="s">
        <v>71</v>
      </c>
      <c r="D1767" t="s">
        <v>57</v>
      </c>
      <c r="E1767">
        <v>100</v>
      </c>
      <c r="F1767" t="s">
        <v>101</v>
      </c>
      <c r="G1767" t="s">
        <v>96</v>
      </c>
      <c r="H1767" s="321">
        <v>2606126764.7999997</v>
      </c>
      <c r="I1767" t="str">
        <f>Table3[[#This Row],[Company ]]&amp;Table3[[#This Row],[Product]]</f>
        <v>Continental Grain CompanyChicken</v>
      </c>
      <c r="J1767" t="str">
        <f>INDEX('Company+Product scope'!D:D,MATCH(Table3[[#This Row],[Company+Product key]],'Company+Product scope'!C:C,0))</f>
        <v>Yes</v>
      </c>
    </row>
    <row r="1768" spans="1:10">
      <c r="A1768" t="s">
        <v>51</v>
      </c>
      <c r="B1768" t="s">
        <v>87</v>
      </c>
      <c r="C1768" t="s">
        <v>71</v>
      </c>
      <c r="D1768" t="s">
        <v>72</v>
      </c>
      <c r="E1768">
        <v>100</v>
      </c>
      <c r="F1768" t="s">
        <v>101</v>
      </c>
      <c r="G1768" t="s">
        <v>96</v>
      </c>
      <c r="H1768" s="321">
        <v>1054341036</v>
      </c>
      <c r="I1768" t="str">
        <f>Table3[[#This Row],[Company ]]&amp;Table3[[#This Row],[Product]]</f>
        <v>WH GroupChicken</v>
      </c>
      <c r="J1768" t="str">
        <f>INDEX('Company+Product scope'!D:D,MATCH(Table3[[#This Row],[Company+Product key]],'Company+Product scope'!C:C,0))</f>
        <v>Yes</v>
      </c>
    </row>
    <row r="1769" spans="1:10">
      <c r="A1769" t="s">
        <v>51</v>
      </c>
      <c r="B1769" t="s">
        <v>87</v>
      </c>
      <c r="C1769" t="s">
        <v>71</v>
      </c>
      <c r="D1769" t="s">
        <v>88</v>
      </c>
      <c r="E1769">
        <v>100</v>
      </c>
      <c r="F1769" t="s">
        <v>101</v>
      </c>
      <c r="G1769" t="s">
        <v>96</v>
      </c>
      <c r="H1769" s="321">
        <v>482966540</v>
      </c>
      <c r="I1769" t="str">
        <f>Table3[[#This Row],[Company ]]&amp;Table3[[#This Row],[Product]]</f>
        <v>WH GroupChicken</v>
      </c>
      <c r="J1769" t="str">
        <f>INDEX('Company+Product scope'!D:D,MATCH(Table3[[#This Row],[Company+Product key]],'Company+Product scope'!C:C,0))</f>
        <v>Yes</v>
      </c>
    </row>
    <row r="1770" spans="1:10">
      <c r="A1770" t="s">
        <v>51</v>
      </c>
      <c r="B1770" t="s">
        <v>89</v>
      </c>
      <c r="C1770" t="s">
        <v>71</v>
      </c>
      <c r="D1770" t="s">
        <v>54</v>
      </c>
      <c r="E1770">
        <v>100</v>
      </c>
      <c r="F1770" t="s">
        <v>101</v>
      </c>
      <c r="G1770" t="s">
        <v>96</v>
      </c>
      <c r="H1770" s="321">
        <v>2189493363.2000003</v>
      </c>
      <c r="I1770" t="str">
        <f>Table3[[#This Row],[Company ]]&amp;Table3[[#This Row],[Product]]</f>
        <v>Aurora AlimentosChicken</v>
      </c>
      <c r="J1770" t="str">
        <f>INDEX('Company+Product scope'!D:D,MATCH(Table3[[#This Row],[Company+Product key]],'Company+Product scope'!C:C,0))</f>
        <v>Yes</v>
      </c>
    </row>
    <row r="1771" spans="1:10">
      <c r="A1771" t="s">
        <v>51</v>
      </c>
      <c r="B1771" t="s">
        <v>87</v>
      </c>
      <c r="C1771" t="s">
        <v>90</v>
      </c>
      <c r="D1771" t="s">
        <v>57</v>
      </c>
      <c r="E1771">
        <v>100</v>
      </c>
      <c r="F1771" t="s">
        <v>101</v>
      </c>
      <c r="G1771" t="s">
        <v>96</v>
      </c>
      <c r="H1771" s="321">
        <v>12718703454.875175</v>
      </c>
      <c r="I1771" t="str">
        <f>Table3[[#This Row],[Company ]]&amp;Table3[[#This Row],[Product]]</f>
        <v>WH GroupPigs</v>
      </c>
      <c r="J1771" t="str">
        <f>INDEX('Company+Product scope'!D:D,MATCH(Table3[[#This Row],[Company+Product key]],'Company+Product scope'!C:C,0))</f>
        <v>Yes</v>
      </c>
    </row>
    <row r="1772" spans="1:10">
      <c r="A1772" t="s">
        <v>51</v>
      </c>
      <c r="B1772" t="s">
        <v>87</v>
      </c>
      <c r="C1772" t="s">
        <v>90</v>
      </c>
      <c r="D1772" t="s">
        <v>72</v>
      </c>
      <c r="E1772">
        <v>100</v>
      </c>
      <c r="F1772" t="s">
        <v>101</v>
      </c>
      <c r="G1772" t="s">
        <v>96</v>
      </c>
      <c r="H1772" s="321">
        <v>7348743589.4810286</v>
      </c>
      <c r="I1772" t="str">
        <f>Table3[[#This Row],[Company ]]&amp;Table3[[#This Row],[Product]]</f>
        <v>WH GroupPigs</v>
      </c>
      <c r="J1772" t="str">
        <f>INDEX('Company+Product scope'!D:D,MATCH(Table3[[#This Row],[Company+Product key]],'Company+Product scope'!C:C,0))</f>
        <v>Yes</v>
      </c>
    </row>
    <row r="1773" spans="1:10">
      <c r="A1773" t="s">
        <v>51</v>
      </c>
      <c r="B1773" t="s">
        <v>87</v>
      </c>
      <c r="C1773" t="s">
        <v>90</v>
      </c>
      <c r="D1773" t="s">
        <v>88</v>
      </c>
      <c r="E1773">
        <v>100</v>
      </c>
      <c r="F1773" t="s">
        <v>101</v>
      </c>
      <c r="G1773" t="s">
        <v>96</v>
      </c>
      <c r="H1773" s="321">
        <v>2608967903.3477259</v>
      </c>
      <c r="I1773" t="str">
        <f>Table3[[#This Row],[Company ]]&amp;Table3[[#This Row],[Product]]</f>
        <v>WH GroupPigs</v>
      </c>
      <c r="J1773" t="str">
        <f>INDEX('Company+Product scope'!D:D,MATCH(Table3[[#This Row],[Company+Product key]],'Company+Product scope'!C:C,0))</f>
        <v>Yes</v>
      </c>
    </row>
    <row r="1774" spans="1:10">
      <c r="A1774" t="s">
        <v>51</v>
      </c>
      <c r="B1774" t="s">
        <v>52</v>
      </c>
      <c r="C1774" t="s">
        <v>90</v>
      </c>
      <c r="D1774" t="s">
        <v>57</v>
      </c>
      <c r="E1774">
        <v>100</v>
      </c>
      <c r="F1774" t="s">
        <v>101</v>
      </c>
      <c r="G1774" t="s">
        <v>96</v>
      </c>
      <c r="H1774" s="321">
        <v>11484972057.599998</v>
      </c>
      <c r="I1774" t="str">
        <f>Table3[[#This Row],[Company ]]&amp;Table3[[#This Row],[Product]]</f>
        <v>JBSPigs</v>
      </c>
      <c r="J1774" t="str">
        <f>INDEX('Company+Product scope'!D:D,MATCH(Table3[[#This Row],[Company+Product key]],'Company+Product scope'!C:C,0))</f>
        <v>Yes</v>
      </c>
    </row>
    <row r="1775" spans="1:10">
      <c r="A1775" t="s">
        <v>51</v>
      </c>
      <c r="B1775" t="s">
        <v>52</v>
      </c>
      <c r="C1775" t="s">
        <v>90</v>
      </c>
      <c r="D1775" t="s">
        <v>54</v>
      </c>
      <c r="E1775">
        <v>100</v>
      </c>
      <c r="F1775" t="s">
        <v>101</v>
      </c>
      <c r="G1775" t="s">
        <v>96</v>
      </c>
      <c r="H1775" s="321">
        <v>4082114188.7999997</v>
      </c>
      <c r="I1775" t="str">
        <f>Table3[[#This Row],[Company ]]&amp;Table3[[#This Row],[Product]]</f>
        <v>JBSPigs</v>
      </c>
      <c r="J1775" t="str">
        <f>INDEX('Company+Product scope'!D:D,MATCH(Table3[[#This Row],[Company+Product key]],'Company+Product scope'!C:C,0))</f>
        <v>Yes</v>
      </c>
    </row>
    <row r="1776" spans="1:10">
      <c r="A1776" t="s">
        <v>51</v>
      </c>
      <c r="B1776" t="s">
        <v>52</v>
      </c>
      <c r="C1776" t="s">
        <v>90</v>
      </c>
      <c r="D1776" t="s">
        <v>58</v>
      </c>
      <c r="E1776">
        <v>100</v>
      </c>
      <c r="F1776" t="s">
        <v>101</v>
      </c>
      <c r="G1776" t="s">
        <v>96</v>
      </c>
      <c r="H1776" s="321">
        <v>1335046853.0880001</v>
      </c>
      <c r="I1776" t="str">
        <f>Table3[[#This Row],[Company ]]&amp;Table3[[#This Row],[Product]]</f>
        <v>JBSPigs</v>
      </c>
      <c r="J1776" t="str">
        <f>INDEX('Company+Product scope'!D:D,MATCH(Table3[[#This Row],[Company+Product key]],'Company+Product scope'!C:C,0))</f>
        <v>Yes</v>
      </c>
    </row>
    <row r="1777" spans="1:10">
      <c r="A1777" t="s">
        <v>51</v>
      </c>
      <c r="B1777" t="s">
        <v>52</v>
      </c>
      <c r="C1777" t="s">
        <v>90</v>
      </c>
      <c r="D1777" t="s">
        <v>64</v>
      </c>
      <c r="E1777">
        <v>100</v>
      </c>
      <c r="F1777" t="s">
        <v>101</v>
      </c>
      <c r="G1777" t="s">
        <v>96</v>
      </c>
      <c r="H1777" s="321">
        <v>878597935.77600002</v>
      </c>
      <c r="I1777" t="str">
        <f>Table3[[#This Row],[Company ]]&amp;Table3[[#This Row],[Product]]</f>
        <v>JBSPigs</v>
      </c>
      <c r="J1777" t="str">
        <f>INDEX('Company+Product scope'!D:D,MATCH(Table3[[#This Row],[Company+Product key]],'Company+Product scope'!C:C,0))</f>
        <v>Yes</v>
      </c>
    </row>
    <row r="1778" spans="1:10">
      <c r="A1778" t="s">
        <v>51</v>
      </c>
      <c r="B1778" t="s">
        <v>61</v>
      </c>
      <c r="C1778" t="s">
        <v>90</v>
      </c>
      <c r="D1778" t="s">
        <v>57</v>
      </c>
      <c r="E1778">
        <v>100</v>
      </c>
      <c r="F1778" t="s">
        <v>101</v>
      </c>
      <c r="G1778" t="s">
        <v>96</v>
      </c>
      <c r="H1778" s="321">
        <v>8801249184</v>
      </c>
      <c r="I1778" t="str">
        <f>Table3[[#This Row],[Company ]]&amp;Table3[[#This Row],[Product]]</f>
        <v>TysonPigs</v>
      </c>
      <c r="J1778" t="str">
        <f>INDEX('Company+Product scope'!D:D,MATCH(Table3[[#This Row],[Company+Product key]],'Company+Product scope'!C:C,0))</f>
        <v>Yes</v>
      </c>
    </row>
    <row r="1779" spans="1:10">
      <c r="A1779" t="s">
        <v>51</v>
      </c>
      <c r="B1779" t="s">
        <v>70</v>
      </c>
      <c r="C1779" t="s">
        <v>90</v>
      </c>
      <c r="D1779" t="s">
        <v>64</v>
      </c>
      <c r="E1779">
        <v>100</v>
      </c>
      <c r="F1779" t="s">
        <v>101</v>
      </c>
      <c r="G1779" t="s">
        <v>96</v>
      </c>
      <c r="H1779" s="321">
        <v>7676740800</v>
      </c>
      <c r="I1779" t="str">
        <f>Table3[[#This Row],[Company ]]&amp;Table3[[#This Row],[Product]]</f>
        <v>Tönnies GroupPigs</v>
      </c>
      <c r="J1779" t="str">
        <f>INDEX('Company+Product scope'!D:D,MATCH(Table3[[#This Row],[Company+Product key]],'Company+Product scope'!C:C,0))</f>
        <v>Yes</v>
      </c>
    </row>
    <row r="1780" spans="1:10">
      <c r="A1780" t="s">
        <v>51</v>
      </c>
      <c r="B1780" t="s">
        <v>67</v>
      </c>
      <c r="C1780" t="s">
        <v>90</v>
      </c>
      <c r="D1780" t="s">
        <v>64</v>
      </c>
      <c r="E1780">
        <v>100</v>
      </c>
      <c r="F1780" t="s">
        <v>101</v>
      </c>
      <c r="G1780" t="s">
        <v>96</v>
      </c>
      <c r="H1780" s="321">
        <v>6303143596.8000002</v>
      </c>
      <c r="I1780" t="str">
        <f>Table3[[#This Row],[Company ]]&amp;Table3[[#This Row],[Product]]</f>
        <v>Danish CrownPigs</v>
      </c>
      <c r="J1780" t="str">
        <f>INDEX('Company+Product scope'!D:D,MATCH(Table3[[#This Row],[Company+Product key]],'Company+Product scope'!C:C,0))</f>
        <v>Yes</v>
      </c>
    </row>
    <row r="1781" spans="1:10">
      <c r="A1781" t="s">
        <v>51</v>
      </c>
      <c r="B1781" t="s">
        <v>67</v>
      </c>
      <c r="C1781" t="s">
        <v>90</v>
      </c>
      <c r="D1781" t="s">
        <v>88</v>
      </c>
      <c r="E1781">
        <v>100</v>
      </c>
      <c r="F1781" t="s">
        <v>101</v>
      </c>
      <c r="G1781" t="s">
        <v>96</v>
      </c>
      <c r="H1781" s="321">
        <v>529313776.80000007</v>
      </c>
      <c r="I1781" t="str">
        <f>Table3[[#This Row],[Company ]]&amp;Table3[[#This Row],[Product]]</f>
        <v>Danish CrownPigs</v>
      </c>
      <c r="J1781" t="str">
        <f>INDEX('Company+Product scope'!D:D,MATCH(Table3[[#This Row],[Company+Product key]],'Company+Product scope'!C:C,0))</f>
        <v>Yes</v>
      </c>
    </row>
    <row r="1782" spans="1:10">
      <c r="A1782" t="s">
        <v>51</v>
      </c>
      <c r="B1782" t="s">
        <v>66</v>
      </c>
      <c r="C1782" t="s">
        <v>90</v>
      </c>
      <c r="D1782" t="s">
        <v>64</v>
      </c>
      <c r="E1782">
        <v>100</v>
      </c>
      <c r="F1782" t="s">
        <v>101</v>
      </c>
      <c r="G1782" t="s">
        <v>96</v>
      </c>
      <c r="H1782" s="321">
        <v>5193175338.7199993</v>
      </c>
      <c r="I1782" t="str">
        <f>Table3[[#This Row],[Company ]]&amp;Table3[[#This Row],[Product]]</f>
        <v>Vion Food GroupPigs</v>
      </c>
      <c r="J1782" t="str">
        <f>INDEX('Company+Product scope'!D:D,MATCH(Table3[[#This Row],[Company+Product key]],'Company+Product scope'!C:C,0))</f>
        <v>Yes</v>
      </c>
    </row>
    <row r="1783" spans="1:10">
      <c r="A1783" t="s">
        <v>51</v>
      </c>
      <c r="B1783" t="s">
        <v>91</v>
      </c>
      <c r="C1783" t="s">
        <v>90</v>
      </c>
      <c r="D1783" t="s">
        <v>72</v>
      </c>
      <c r="E1783">
        <v>100</v>
      </c>
      <c r="F1783" t="s">
        <v>101</v>
      </c>
      <c r="G1783" t="s">
        <v>96</v>
      </c>
      <c r="H1783" s="321">
        <v>7394505300</v>
      </c>
      <c r="I1783" t="str">
        <f>Table3[[#This Row],[Company ]]&amp;Table3[[#This Row],[Product]]</f>
        <v>Muyuan FoodstuffPigs</v>
      </c>
      <c r="J1783" t="str">
        <f>INDEX('Company+Product scope'!D:D,MATCH(Table3[[#This Row],[Company+Product key]],'Company+Product scope'!C:C,0))</f>
        <v>Yes</v>
      </c>
    </row>
    <row r="1784" spans="1:10">
      <c r="A1784" t="s">
        <v>51</v>
      </c>
      <c r="B1784" t="s">
        <v>73</v>
      </c>
      <c r="C1784" t="s">
        <v>90</v>
      </c>
      <c r="D1784" t="s">
        <v>54</v>
      </c>
      <c r="E1784">
        <v>100</v>
      </c>
      <c r="F1784" t="s">
        <v>101</v>
      </c>
      <c r="G1784" t="s">
        <v>96</v>
      </c>
      <c r="H1784" s="321">
        <v>4464679003.2000008</v>
      </c>
      <c r="I1784" t="str">
        <f>Table3[[#This Row],[Company ]]&amp;Table3[[#This Row],[Product]]</f>
        <v>BRFPigs</v>
      </c>
      <c r="J1784" t="str">
        <f>INDEX('Company+Product scope'!D:D,MATCH(Table3[[#This Row],[Company+Product key]],'Company+Product scope'!C:C,0))</f>
        <v>Yes</v>
      </c>
    </row>
    <row r="1785" spans="1:10">
      <c r="A1785" t="s">
        <v>51</v>
      </c>
      <c r="B1785" t="s">
        <v>92</v>
      </c>
      <c r="C1785" t="s">
        <v>90</v>
      </c>
      <c r="D1785" t="s">
        <v>64</v>
      </c>
      <c r="E1785">
        <v>100</v>
      </c>
      <c r="F1785" t="s">
        <v>101</v>
      </c>
      <c r="G1785" t="s">
        <v>96</v>
      </c>
      <c r="H1785" s="321">
        <v>3670400000</v>
      </c>
      <c r="I1785" t="str">
        <f>Table3[[#This Row],[Company ]]&amp;Table3[[#This Row],[Product]]</f>
        <v>Grupo VallPigs</v>
      </c>
      <c r="J1785" t="str">
        <f>INDEX('Company+Product scope'!D:D,MATCH(Table3[[#This Row],[Company+Product key]],'Company+Product scope'!C:C,0))</f>
        <v>Yes</v>
      </c>
    </row>
    <row r="1786" spans="1:10">
      <c r="A1786" t="s">
        <v>51</v>
      </c>
      <c r="B1786" t="s">
        <v>93</v>
      </c>
      <c r="C1786" t="s">
        <v>90</v>
      </c>
      <c r="D1786" t="s">
        <v>72</v>
      </c>
      <c r="E1786">
        <v>100</v>
      </c>
      <c r="F1786" t="s">
        <v>101</v>
      </c>
      <c r="G1786" t="s">
        <v>96</v>
      </c>
      <c r="H1786" s="321">
        <v>4712184750</v>
      </c>
      <c r="I1786" t="str">
        <f>Table3[[#This Row],[Company ]]&amp;Table3[[#This Row],[Product]]</f>
        <v>Zhengbang GroupPigs</v>
      </c>
      <c r="J1786" t="str">
        <f>INDEX('Company+Product scope'!D:D,MATCH(Table3[[#This Row],[Company+Product key]],'Company+Product scope'!C:C,0))</f>
        <v>Yes</v>
      </c>
    </row>
    <row r="1787" spans="1:10">
      <c r="A1787" t="s">
        <v>51</v>
      </c>
      <c r="B1787" t="s">
        <v>63</v>
      </c>
      <c r="C1787" t="s">
        <v>90</v>
      </c>
      <c r="D1787" t="s">
        <v>64</v>
      </c>
      <c r="E1787">
        <v>100</v>
      </c>
      <c r="F1787" t="s">
        <v>101</v>
      </c>
      <c r="G1787" t="s">
        <v>96</v>
      </c>
      <c r="H1787" s="321">
        <v>3616984615.3846164</v>
      </c>
      <c r="I1787" t="str">
        <f>Table3[[#This Row],[Company ]]&amp;Table3[[#This Row],[Product]]</f>
        <v>BigardPigs</v>
      </c>
      <c r="J1787" t="str">
        <f>INDEX('Company+Product scope'!D:D,MATCH(Table3[[#This Row],[Company+Product key]],'Company+Product scope'!C:C,0))</f>
        <v>Yes</v>
      </c>
    </row>
    <row r="1788" spans="1:10">
      <c r="A1788" t="s">
        <v>51</v>
      </c>
      <c r="B1788" t="s">
        <v>89</v>
      </c>
      <c r="C1788" t="s">
        <v>90</v>
      </c>
      <c r="D1788" t="s">
        <v>54</v>
      </c>
      <c r="E1788">
        <v>100</v>
      </c>
      <c r="F1788" t="s">
        <v>101</v>
      </c>
      <c r="G1788" t="s">
        <v>96</v>
      </c>
      <c r="H1788" s="321">
        <v>3381086250</v>
      </c>
      <c r="I1788" t="str">
        <f>Table3[[#This Row],[Company ]]&amp;Table3[[#This Row],[Product]]</f>
        <v>Aurora AlimentosPigs</v>
      </c>
      <c r="J1788" t="str">
        <f>INDEX('Company+Product scope'!D:D,MATCH(Table3[[#This Row],[Company+Product key]],'Company+Product scope'!C:C,0))</f>
        <v>Yes</v>
      </c>
    </row>
    <row r="1789" spans="1:10">
      <c r="A1789" t="s">
        <v>51</v>
      </c>
      <c r="B1789" t="s">
        <v>77</v>
      </c>
      <c r="C1789" t="s">
        <v>90</v>
      </c>
      <c r="D1789" t="s">
        <v>57</v>
      </c>
      <c r="E1789">
        <v>100</v>
      </c>
      <c r="F1789" t="s">
        <v>101</v>
      </c>
      <c r="G1789" t="s">
        <v>96</v>
      </c>
      <c r="H1789" s="321">
        <v>1625640000</v>
      </c>
      <c r="I1789" t="str">
        <f>Table3[[#This Row],[Company ]]&amp;Table3[[#This Row],[Product]]</f>
        <v>Charoen PokphandPigs</v>
      </c>
      <c r="J1789" t="str">
        <f>INDEX('Company+Product scope'!D:D,MATCH(Table3[[#This Row],[Company+Product key]],'Company+Product scope'!C:C,0))</f>
        <v>Yes</v>
      </c>
    </row>
    <row r="1790" spans="1:10">
      <c r="A1790" t="s">
        <v>51</v>
      </c>
      <c r="B1790" t="s">
        <v>77</v>
      </c>
      <c r="C1790" t="s">
        <v>90</v>
      </c>
      <c r="D1790" t="s">
        <v>78</v>
      </c>
      <c r="E1790">
        <v>100</v>
      </c>
      <c r="F1790" t="s">
        <v>101</v>
      </c>
      <c r="G1790" t="s">
        <v>96</v>
      </c>
      <c r="H1790" s="321">
        <v>914656500</v>
      </c>
      <c r="I1790" t="str">
        <f>Table3[[#This Row],[Company ]]&amp;Table3[[#This Row],[Product]]</f>
        <v>Charoen PokphandPigs</v>
      </c>
      <c r="J1790" t="str">
        <f>INDEX('Company+Product scope'!D:D,MATCH(Table3[[#This Row],[Company+Product key]],'Company+Product scope'!C:C,0))</f>
        <v>Yes</v>
      </c>
    </row>
    <row r="1791" spans="1:10">
      <c r="A1791" t="s">
        <v>51</v>
      </c>
      <c r="B1791" t="s">
        <v>77</v>
      </c>
      <c r="C1791" t="s">
        <v>90</v>
      </c>
      <c r="D1791" t="s">
        <v>72</v>
      </c>
      <c r="E1791">
        <v>100</v>
      </c>
      <c r="F1791" t="s">
        <v>101</v>
      </c>
      <c r="G1791" t="s">
        <v>96</v>
      </c>
      <c r="H1791" s="321">
        <v>630150150</v>
      </c>
      <c r="I1791" t="str">
        <f>Table3[[#This Row],[Company ]]&amp;Table3[[#This Row],[Product]]</f>
        <v>Charoen PokphandPigs</v>
      </c>
      <c r="J1791" t="str">
        <f>INDEX('Company+Product scope'!D:D,MATCH(Table3[[#This Row],[Company+Product key]],'Company+Product scope'!C:C,0))</f>
        <v>Yes</v>
      </c>
    </row>
    <row r="1792" spans="1:10">
      <c r="A1792" t="s">
        <v>51</v>
      </c>
      <c r="B1792" t="s">
        <v>69</v>
      </c>
      <c r="C1792" t="s">
        <v>90</v>
      </c>
      <c r="D1792" t="s">
        <v>64</v>
      </c>
      <c r="E1792">
        <v>100</v>
      </c>
      <c r="F1792" t="s">
        <v>101</v>
      </c>
      <c r="G1792" t="s">
        <v>96</v>
      </c>
      <c r="H1792" s="321">
        <v>2848032000</v>
      </c>
      <c r="I1792" t="str">
        <f>Table3[[#This Row],[Company ]]&amp;Table3[[#This Row],[Product]]</f>
        <v>WestfleischPigs</v>
      </c>
      <c r="J1792" t="str">
        <f>INDEX('Company+Product scope'!D:D,MATCH(Table3[[#This Row],[Company+Product key]],'Company+Product scope'!C:C,0))</f>
        <v>Yes</v>
      </c>
    </row>
    <row r="1793" spans="1:10">
      <c r="A1793" t="s">
        <v>51</v>
      </c>
      <c r="B1793" t="s">
        <v>94</v>
      </c>
      <c r="C1793" t="s">
        <v>90</v>
      </c>
      <c r="D1793" t="s">
        <v>64</v>
      </c>
      <c r="E1793">
        <v>100</v>
      </c>
      <c r="F1793" t="s">
        <v>101</v>
      </c>
      <c r="G1793" t="s">
        <v>96</v>
      </c>
      <c r="H1793" s="321">
        <v>2761728000</v>
      </c>
      <c r="I1793" t="str">
        <f>Table3[[#This Row],[Company ]]&amp;Table3[[#This Row],[Product]]</f>
        <v>Grupo JorgePigs</v>
      </c>
      <c r="J1793" t="str">
        <f>INDEX('Company+Product scope'!D:D,MATCH(Table3[[#This Row],[Company+Product key]],'Company+Product scope'!C:C,0))</f>
        <v>Yes</v>
      </c>
    </row>
    <row r="1794" spans="1:10">
      <c r="A1794" t="s">
        <v>51</v>
      </c>
      <c r="B1794" t="s">
        <v>83</v>
      </c>
      <c r="C1794" t="s">
        <v>90</v>
      </c>
      <c r="D1794" t="s">
        <v>72</v>
      </c>
      <c r="E1794">
        <v>100</v>
      </c>
      <c r="F1794" t="s">
        <v>101</v>
      </c>
      <c r="G1794" t="s">
        <v>96</v>
      </c>
      <c r="H1794" s="321">
        <v>2208313800</v>
      </c>
      <c r="I1794" t="str">
        <f>Table3[[#This Row],[Company ]]&amp;Table3[[#This Row],[Product]]</f>
        <v>New Hope GroupPigs</v>
      </c>
      <c r="J1794" t="str">
        <f>INDEX('Company+Product scope'!D:D,MATCH(Table3[[#This Row],[Company+Product key]],'Company+Product scope'!C:C,0))</f>
        <v>Yes</v>
      </c>
    </row>
    <row r="1795" spans="1:10">
      <c r="A1795" t="s">
        <v>51</v>
      </c>
      <c r="B1795" t="s">
        <v>74</v>
      </c>
      <c r="C1795" t="s">
        <v>90</v>
      </c>
      <c r="D1795" t="s">
        <v>72</v>
      </c>
      <c r="E1795">
        <v>100</v>
      </c>
      <c r="F1795" t="s">
        <v>101</v>
      </c>
      <c r="G1795" t="s">
        <v>96</v>
      </c>
      <c r="H1795" s="321">
        <v>2141395200</v>
      </c>
      <c r="I1795" t="str">
        <f>Table3[[#This Row],[Company ]]&amp;Table3[[#This Row],[Product]]</f>
        <v>Wen's Food GroupPigs</v>
      </c>
      <c r="J1795" t="str">
        <f>INDEX('Company+Product scope'!D:D,MATCH(Table3[[#This Row],[Company+Product key]],'Company+Product scope'!C:C,0))</f>
        <v>Yes</v>
      </c>
    </row>
    <row r="1796" spans="1:10">
      <c r="A1796" t="s">
        <v>51</v>
      </c>
      <c r="B1796" t="s">
        <v>65</v>
      </c>
      <c r="C1796" t="s">
        <v>90</v>
      </c>
      <c r="D1796" t="s">
        <v>64</v>
      </c>
      <c r="E1796">
        <v>100</v>
      </c>
      <c r="F1796" t="s">
        <v>101</v>
      </c>
      <c r="G1796" t="s">
        <v>96</v>
      </c>
      <c r="H1796" s="321">
        <v>305230769.23076928</v>
      </c>
      <c r="I1796" t="str">
        <f>Table3[[#This Row],[Company ]]&amp;Table3[[#This Row],[Product]]</f>
        <v>Gruppo CremoniniPigs</v>
      </c>
      <c r="J1796" t="str">
        <f>INDEX('Company+Product scope'!D:D,MATCH(Table3[[#This Row],[Company+Product key]],'Company+Product scope'!C:C,0))</f>
        <v>Yes</v>
      </c>
    </row>
    <row r="1797" spans="1:10">
      <c r="A1797" t="s">
        <v>51</v>
      </c>
      <c r="B1797" t="s">
        <v>52</v>
      </c>
      <c r="C1797" t="s">
        <v>53</v>
      </c>
      <c r="D1797" t="s">
        <v>54</v>
      </c>
      <c r="E1797">
        <v>100</v>
      </c>
      <c r="F1797" t="s">
        <v>103</v>
      </c>
      <c r="G1797" t="s">
        <v>96</v>
      </c>
      <c r="H1797" s="321">
        <v>70390490608.862656</v>
      </c>
      <c r="I1797" t="str">
        <f>Table3[[#This Row],[Company ]]&amp;Table3[[#This Row],[Product]]</f>
        <v>JBSCattle</v>
      </c>
      <c r="J1797" t="str">
        <f>INDEX('Company+Product scope'!D:D,MATCH(Table3[[#This Row],[Company+Product key]],'Company+Product scope'!C:C,0))</f>
        <v>Yes</v>
      </c>
    </row>
    <row r="1798" spans="1:10">
      <c r="A1798" t="s">
        <v>51</v>
      </c>
      <c r="B1798" t="s">
        <v>52</v>
      </c>
      <c r="C1798" t="s">
        <v>53</v>
      </c>
      <c r="D1798" t="s">
        <v>57</v>
      </c>
      <c r="E1798">
        <v>100</v>
      </c>
      <c r="F1798" t="s">
        <v>103</v>
      </c>
      <c r="G1798" t="s">
        <v>96</v>
      </c>
      <c r="H1798" s="321">
        <v>33576433351.361351</v>
      </c>
      <c r="I1798" t="str">
        <f>Table3[[#This Row],[Company ]]&amp;Table3[[#This Row],[Product]]</f>
        <v>JBSCattle</v>
      </c>
      <c r="J1798" t="str">
        <f>INDEX('Company+Product scope'!D:D,MATCH(Table3[[#This Row],[Company+Product key]],'Company+Product scope'!C:C,0))</f>
        <v>Yes</v>
      </c>
    </row>
    <row r="1799" spans="1:10">
      <c r="A1799" t="s">
        <v>51</v>
      </c>
      <c r="B1799" t="s">
        <v>52</v>
      </c>
      <c r="C1799" t="s">
        <v>53</v>
      </c>
      <c r="D1799" t="s">
        <v>58</v>
      </c>
      <c r="E1799">
        <v>100</v>
      </c>
      <c r="F1799" t="s">
        <v>103</v>
      </c>
      <c r="G1799" t="s">
        <v>96</v>
      </c>
      <c r="H1799" s="321">
        <v>9534928909.108633</v>
      </c>
      <c r="I1799" t="str">
        <f>Table3[[#This Row],[Company ]]&amp;Table3[[#This Row],[Product]]</f>
        <v>JBSCattle</v>
      </c>
      <c r="J1799" t="str">
        <f>INDEX('Company+Product scope'!D:D,MATCH(Table3[[#This Row],[Company+Product key]],'Company+Product scope'!C:C,0))</f>
        <v>Yes</v>
      </c>
    </row>
    <row r="1800" spans="1:10">
      <c r="A1800" t="s">
        <v>51</v>
      </c>
      <c r="B1800" t="s">
        <v>59</v>
      </c>
      <c r="C1800" t="s">
        <v>53</v>
      </c>
      <c r="D1800" t="s">
        <v>54</v>
      </c>
      <c r="E1800">
        <v>100</v>
      </c>
      <c r="F1800" t="s">
        <v>103</v>
      </c>
      <c r="G1800" t="s">
        <v>96</v>
      </c>
      <c r="H1800" s="321">
        <v>28992377173.112892</v>
      </c>
      <c r="I1800" t="str">
        <f>Table3[[#This Row],[Company ]]&amp;Table3[[#This Row],[Product]]</f>
        <v>MarfrigCattle</v>
      </c>
      <c r="J1800" t="str">
        <f>INDEX('Company+Product scope'!D:D,MATCH(Table3[[#This Row],[Company+Product key]],'Company+Product scope'!C:C,0))</f>
        <v>Yes</v>
      </c>
    </row>
    <row r="1801" spans="1:10">
      <c r="A1801" t="s">
        <v>51</v>
      </c>
      <c r="B1801" t="s">
        <v>59</v>
      </c>
      <c r="C1801" t="s">
        <v>53</v>
      </c>
      <c r="D1801" t="s">
        <v>57</v>
      </c>
      <c r="E1801">
        <v>100</v>
      </c>
      <c r="F1801" t="s">
        <v>103</v>
      </c>
      <c r="G1801" t="s">
        <v>96</v>
      </c>
      <c r="H1801" s="321">
        <v>11031277939.58131</v>
      </c>
      <c r="I1801" t="str">
        <f>Table3[[#This Row],[Company ]]&amp;Table3[[#This Row],[Product]]</f>
        <v>MarfrigCattle</v>
      </c>
      <c r="J1801" t="str">
        <f>INDEX('Company+Product scope'!D:D,MATCH(Table3[[#This Row],[Company+Product key]],'Company+Product scope'!C:C,0))</f>
        <v>Yes</v>
      </c>
    </row>
    <row r="1802" spans="1:10">
      <c r="A1802" t="s">
        <v>51</v>
      </c>
      <c r="B1802" t="s">
        <v>60</v>
      </c>
      <c r="C1802" t="s">
        <v>53</v>
      </c>
      <c r="D1802" t="s">
        <v>57</v>
      </c>
      <c r="E1802">
        <v>100</v>
      </c>
      <c r="F1802" t="s">
        <v>103</v>
      </c>
      <c r="G1802" t="s">
        <v>96</v>
      </c>
      <c r="H1802" s="321">
        <v>26235739541.666664</v>
      </c>
      <c r="I1802" t="str">
        <f>Table3[[#This Row],[Company ]]&amp;Table3[[#This Row],[Product]]</f>
        <v>CargillCattle</v>
      </c>
      <c r="J1802" t="str">
        <f>INDEX('Company+Product scope'!D:D,MATCH(Table3[[#This Row],[Company+Product key]],'Company+Product scope'!C:C,0))</f>
        <v>Yes</v>
      </c>
    </row>
    <row r="1803" spans="1:10">
      <c r="A1803" t="s">
        <v>51</v>
      </c>
      <c r="B1803" t="s">
        <v>60</v>
      </c>
      <c r="C1803" t="s">
        <v>53</v>
      </c>
      <c r="D1803" t="s">
        <v>58</v>
      </c>
      <c r="E1803">
        <v>100</v>
      </c>
      <c r="F1803" t="s">
        <v>103</v>
      </c>
      <c r="G1803" t="s">
        <v>96</v>
      </c>
      <c r="H1803" s="321">
        <v>2711125624.9999995</v>
      </c>
      <c r="I1803" t="str">
        <f>Table3[[#This Row],[Company ]]&amp;Table3[[#This Row],[Product]]</f>
        <v>CargillCattle</v>
      </c>
      <c r="J1803" t="str">
        <f>INDEX('Company+Product scope'!D:D,MATCH(Table3[[#This Row],[Company+Product key]],'Company+Product scope'!C:C,0))</f>
        <v>Yes</v>
      </c>
    </row>
    <row r="1804" spans="1:10">
      <c r="A1804" t="s">
        <v>51</v>
      </c>
      <c r="B1804" t="s">
        <v>61</v>
      </c>
      <c r="C1804" t="s">
        <v>53</v>
      </c>
      <c r="D1804" t="s">
        <v>57</v>
      </c>
      <c r="E1804">
        <v>100</v>
      </c>
      <c r="F1804" t="s">
        <v>103</v>
      </c>
      <c r="G1804" t="s">
        <v>96</v>
      </c>
      <c r="H1804" s="321">
        <v>22160151259.682739</v>
      </c>
      <c r="I1804" t="str">
        <f>Table3[[#This Row],[Company ]]&amp;Table3[[#This Row],[Product]]</f>
        <v>TysonCattle</v>
      </c>
      <c r="J1804" t="str">
        <f>INDEX('Company+Product scope'!D:D,MATCH(Table3[[#This Row],[Company+Product key]],'Company+Product scope'!C:C,0))</f>
        <v>Yes</v>
      </c>
    </row>
    <row r="1805" spans="1:10">
      <c r="A1805" t="s">
        <v>51</v>
      </c>
      <c r="B1805" t="s">
        <v>61</v>
      </c>
      <c r="C1805" t="s">
        <v>53</v>
      </c>
      <c r="D1805" t="s">
        <v>58</v>
      </c>
      <c r="E1805">
        <v>100</v>
      </c>
      <c r="F1805" t="s">
        <v>103</v>
      </c>
      <c r="G1805" t="s">
        <v>96</v>
      </c>
      <c r="H1805" s="321">
        <v>1644078219.4880948</v>
      </c>
      <c r="I1805" t="str">
        <f>Table3[[#This Row],[Company ]]&amp;Table3[[#This Row],[Product]]</f>
        <v>TysonCattle</v>
      </c>
      <c r="J1805" t="str">
        <f>INDEX('Company+Product scope'!D:D,MATCH(Table3[[#This Row],[Company+Product key]],'Company+Product scope'!C:C,0))</f>
        <v>Yes</v>
      </c>
    </row>
    <row r="1806" spans="1:10">
      <c r="A1806" t="s">
        <v>51</v>
      </c>
      <c r="B1806" t="s">
        <v>62</v>
      </c>
      <c r="C1806" t="s">
        <v>53</v>
      </c>
      <c r="D1806" t="s">
        <v>54</v>
      </c>
      <c r="E1806">
        <v>100</v>
      </c>
      <c r="F1806" t="s">
        <v>103</v>
      </c>
      <c r="G1806" t="s">
        <v>96</v>
      </c>
      <c r="H1806" s="321">
        <v>29578425725.333332</v>
      </c>
      <c r="I1806" t="str">
        <f>Table3[[#This Row],[Company ]]&amp;Table3[[#This Row],[Product]]</f>
        <v>MinervaCattle</v>
      </c>
      <c r="J1806" t="str">
        <f>INDEX('Company+Product scope'!D:D,MATCH(Table3[[#This Row],[Company+Product key]],'Company+Product scope'!C:C,0))</f>
        <v>Yes</v>
      </c>
    </row>
    <row r="1807" spans="1:10">
      <c r="A1807" t="s">
        <v>51</v>
      </c>
      <c r="B1807" t="s">
        <v>63</v>
      </c>
      <c r="C1807" t="s">
        <v>53</v>
      </c>
      <c r="D1807" t="s">
        <v>64</v>
      </c>
      <c r="E1807">
        <v>100</v>
      </c>
      <c r="F1807" t="s">
        <v>103</v>
      </c>
      <c r="G1807" t="s">
        <v>96</v>
      </c>
      <c r="H1807" s="321">
        <v>8882380800.0000019</v>
      </c>
      <c r="I1807" t="str">
        <f>Table3[[#This Row],[Company ]]&amp;Table3[[#This Row],[Product]]</f>
        <v>BigardCattle</v>
      </c>
      <c r="J1807" t="str">
        <f>INDEX('Company+Product scope'!D:D,MATCH(Table3[[#This Row],[Company+Product key]],'Company+Product scope'!C:C,0))</f>
        <v>Yes</v>
      </c>
    </row>
    <row r="1808" spans="1:10">
      <c r="A1808" t="s">
        <v>51</v>
      </c>
      <c r="B1808" t="s">
        <v>65</v>
      </c>
      <c r="C1808" t="s">
        <v>53</v>
      </c>
      <c r="D1808" t="s">
        <v>64</v>
      </c>
      <c r="E1808">
        <v>100</v>
      </c>
      <c r="F1808" t="s">
        <v>103</v>
      </c>
      <c r="G1808" t="s">
        <v>96</v>
      </c>
      <c r="H1808" s="321">
        <v>8574179520</v>
      </c>
      <c r="I1808" t="str">
        <f>Table3[[#This Row],[Company ]]&amp;Table3[[#This Row],[Product]]</f>
        <v>Gruppo CremoniniCattle</v>
      </c>
      <c r="J1808" t="str">
        <f>INDEX('Company+Product scope'!D:D,MATCH(Table3[[#This Row],[Company+Product key]],'Company+Product scope'!C:C,0))</f>
        <v>Yes</v>
      </c>
    </row>
    <row r="1809" spans="1:10">
      <c r="A1809" t="s">
        <v>51</v>
      </c>
      <c r="B1809" t="s">
        <v>66</v>
      </c>
      <c r="C1809" t="s">
        <v>53</v>
      </c>
      <c r="D1809" t="s">
        <v>64</v>
      </c>
      <c r="E1809">
        <v>100</v>
      </c>
      <c r="F1809" t="s">
        <v>103</v>
      </c>
      <c r="G1809" t="s">
        <v>96</v>
      </c>
      <c r="H1809" s="321">
        <v>3521895391.0979996</v>
      </c>
      <c r="I1809" t="str">
        <f>Table3[[#This Row],[Company ]]&amp;Table3[[#This Row],[Product]]</f>
        <v>Vion Food GroupCattle</v>
      </c>
      <c r="J1809" t="str">
        <f>INDEX('Company+Product scope'!D:D,MATCH(Table3[[#This Row],[Company+Product key]],'Company+Product scope'!C:C,0))</f>
        <v>Yes</v>
      </c>
    </row>
    <row r="1810" spans="1:10">
      <c r="A1810" t="s">
        <v>51</v>
      </c>
      <c r="B1810" t="s">
        <v>67</v>
      </c>
      <c r="C1810" t="s">
        <v>53</v>
      </c>
      <c r="D1810" t="s">
        <v>64</v>
      </c>
      <c r="E1810">
        <v>100</v>
      </c>
      <c r="F1810" t="s">
        <v>103</v>
      </c>
      <c r="G1810" t="s">
        <v>96</v>
      </c>
      <c r="H1810" s="321">
        <v>3504835764</v>
      </c>
      <c r="I1810" t="str">
        <f>Table3[[#This Row],[Company ]]&amp;Table3[[#This Row],[Product]]</f>
        <v>Danish CrownCattle</v>
      </c>
      <c r="J1810" t="str">
        <f>INDEX('Company+Product scope'!D:D,MATCH(Table3[[#This Row],[Company+Product key]],'Company+Product scope'!C:C,0))</f>
        <v>Yes</v>
      </c>
    </row>
    <row r="1811" spans="1:10">
      <c r="A1811" t="s">
        <v>51</v>
      </c>
      <c r="B1811" t="s">
        <v>68</v>
      </c>
      <c r="C1811" t="s">
        <v>53</v>
      </c>
      <c r="D1811" t="s">
        <v>58</v>
      </c>
      <c r="E1811">
        <v>100</v>
      </c>
      <c r="F1811" t="s">
        <v>103</v>
      </c>
      <c r="G1811" t="s">
        <v>96</v>
      </c>
      <c r="H1811" s="321">
        <v>2711125624.9999995</v>
      </c>
      <c r="I1811" t="str">
        <f>Table3[[#This Row],[Company ]]&amp;Table3[[#This Row],[Product]]</f>
        <v>Teys Cattle</v>
      </c>
      <c r="J1811" t="str">
        <f>INDEX('Company+Product scope'!D:D,MATCH(Table3[[#This Row],[Company+Product key]],'Company+Product scope'!C:C,0))</f>
        <v>Yes</v>
      </c>
    </row>
    <row r="1812" spans="1:10">
      <c r="A1812" t="s">
        <v>51</v>
      </c>
      <c r="B1812" t="s">
        <v>69</v>
      </c>
      <c r="C1812" t="s">
        <v>53</v>
      </c>
      <c r="D1812" t="s">
        <v>64</v>
      </c>
      <c r="E1812">
        <v>100</v>
      </c>
      <c r="F1812" t="s">
        <v>103</v>
      </c>
      <c r="G1812" t="s">
        <v>96</v>
      </c>
      <c r="H1812" s="321">
        <v>1751497977.6000001</v>
      </c>
      <c r="I1812" t="str">
        <f>Table3[[#This Row],[Company ]]&amp;Table3[[#This Row],[Product]]</f>
        <v>WestfleischCattle</v>
      </c>
      <c r="J1812" t="str">
        <f>INDEX('Company+Product scope'!D:D,MATCH(Table3[[#This Row],[Company+Product key]],'Company+Product scope'!C:C,0))</f>
        <v>Yes</v>
      </c>
    </row>
    <row r="1813" spans="1:10">
      <c r="A1813" t="s">
        <v>51</v>
      </c>
      <c r="B1813" t="s">
        <v>70</v>
      </c>
      <c r="C1813" t="s">
        <v>53</v>
      </c>
      <c r="D1813" t="s">
        <v>64</v>
      </c>
      <c r="E1813">
        <v>100</v>
      </c>
      <c r="F1813" t="s">
        <v>103</v>
      </c>
      <c r="G1813" t="s">
        <v>96</v>
      </c>
      <c r="H1813" s="321">
        <v>1674226008</v>
      </c>
      <c r="I1813" t="str">
        <f>Table3[[#This Row],[Company ]]&amp;Table3[[#This Row],[Product]]</f>
        <v>Tönnies GroupCattle</v>
      </c>
      <c r="J1813" t="str">
        <f>INDEX('Company+Product scope'!D:D,MATCH(Table3[[#This Row],[Company+Product key]],'Company+Product scope'!C:C,0))</f>
        <v>Yes</v>
      </c>
    </row>
    <row r="1814" spans="1:10">
      <c r="A1814" t="s">
        <v>51</v>
      </c>
      <c r="B1814" t="s">
        <v>52</v>
      </c>
      <c r="C1814" t="s">
        <v>71</v>
      </c>
      <c r="D1814" t="s">
        <v>57</v>
      </c>
      <c r="E1814">
        <v>100</v>
      </c>
      <c r="F1814" t="s">
        <v>103</v>
      </c>
      <c r="G1814" t="s">
        <v>96</v>
      </c>
      <c r="H1814" s="321">
        <v>261818091.86658463</v>
      </c>
      <c r="I1814" t="str">
        <f>Table3[[#This Row],[Company ]]&amp;Table3[[#This Row],[Product]]</f>
        <v>JBSChicken</v>
      </c>
      <c r="J1814" t="str">
        <f>INDEX('Company+Product scope'!D:D,MATCH(Table3[[#This Row],[Company+Product key]],'Company+Product scope'!C:C,0))</f>
        <v>Yes</v>
      </c>
    </row>
    <row r="1815" spans="1:10">
      <c r="A1815" t="s">
        <v>51</v>
      </c>
      <c r="B1815" t="s">
        <v>52</v>
      </c>
      <c r="C1815" t="s">
        <v>71</v>
      </c>
      <c r="D1815" t="s">
        <v>54</v>
      </c>
      <c r="E1815">
        <v>100</v>
      </c>
      <c r="F1815" t="s">
        <v>103</v>
      </c>
      <c r="G1815" t="s">
        <v>96</v>
      </c>
      <c r="H1815" s="321">
        <v>337668777.38880002</v>
      </c>
      <c r="I1815" t="str">
        <f>Table3[[#This Row],[Company ]]&amp;Table3[[#This Row],[Product]]</f>
        <v>JBSChicken</v>
      </c>
      <c r="J1815" t="str">
        <f>INDEX('Company+Product scope'!D:D,MATCH(Table3[[#This Row],[Company+Product key]],'Company+Product scope'!C:C,0))</f>
        <v>Yes</v>
      </c>
    </row>
    <row r="1816" spans="1:10">
      <c r="A1816" t="s">
        <v>51</v>
      </c>
      <c r="B1816" t="s">
        <v>52</v>
      </c>
      <c r="C1816" t="s">
        <v>71</v>
      </c>
      <c r="D1816" t="s">
        <v>64</v>
      </c>
      <c r="E1816">
        <v>100</v>
      </c>
      <c r="F1816" t="s">
        <v>103</v>
      </c>
      <c r="G1816" t="s">
        <v>96</v>
      </c>
      <c r="H1816" s="321">
        <v>67711270.523938477</v>
      </c>
      <c r="I1816" t="str">
        <f>Table3[[#This Row],[Company ]]&amp;Table3[[#This Row],[Product]]</f>
        <v>JBSChicken</v>
      </c>
      <c r="J1816" t="str">
        <f>INDEX('Company+Product scope'!D:D,MATCH(Table3[[#This Row],[Company+Product key]],'Company+Product scope'!C:C,0))</f>
        <v>Yes</v>
      </c>
    </row>
    <row r="1817" spans="1:10">
      <c r="A1817" t="s">
        <v>51</v>
      </c>
      <c r="B1817" t="s">
        <v>61</v>
      </c>
      <c r="C1817" t="s">
        <v>71</v>
      </c>
      <c r="D1817" t="s">
        <v>57</v>
      </c>
      <c r="E1817">
        <v>100</v>
      </c>
      <c r="F1817" t="s">
        <v>103</v>
      </c>
      <c r="G1817" t="s">
        <v>96</v>
      </c>
      <c r="H1817" s="321">
        <v>251767260.69677418</v>
      </c>
      <c r="I1817" t="str">
        <f>Table3[[#This Row],[Company ]]&amp;Table3[[#This Row],[Product]]</f>
        <v>TysonChicken</v>
      </c>
      <c r="J1817" t="str">
        <f>INDEX('Company+Product scope'!D:D,MATCH(Table3[[#This Row],[Company+Product key]],'Company+Product scope'!C:C,0))</f>
        <v>Yes</v>
      </c>
    </row>
    <row r="1818" spans="1:10">
      <c r="A1818" t="s">
        <v>51</v>
      </c>
      <c r="B1818" t="s">
        <v>61</v>
      </c>
      <c r="C1818" t="s">
        <v>71</v>
      </c>
      <c r="D1818" t="s">
        <v>72</v>
      </c>
      <c r="E1818">
        <v>100</v>
      </c>
      <c r="F1818" t="s">
        <v>103</v>
      </c>
      <c r="G1818" t="s">
        <v>96</v>
      </c>
      <c r="H1818" s="321">
        <v>22379782.64516129</v>
      </c>
      <c r="I1818" t="str">
        <f>Table3[[#This Row],[Company ]]&amp;Table3[[#This Row],[Product]]</f>
        <v>TysonChicken</v>
      </c>
      <c r="J1818" t="str">
        <f>INDEX('Company+Product scope'!D:D,MATCH(Table3[[#This Row],[Company+Product key]],'Company+Product scope'!C:C,0))</f>
        <v>Yes</v>
      </c>
    </row>
    <row r="1819" spans="1:10">
      <c r="A1819" t="s">
        <v>51</v>
      </c>
      <c r="B1819" t="s">
        <v>73</v>
      </c>
      <c r="C1819" t="s">
        <v>71</v>
      </c>
      <c r="D1819" t="s">
        <v>54</v>
      </c>
      <c r="E1819">
        <v>100</v>
      </c>
      <c r="F1819" t="s">
        <v>103</v>
      </c>
      <c r="G1819" t="s">
        <v>96</v>
      </c>
      <c r="H1819" s="321">
        <v>385457564.37760007</v>
      </c>
      <c r="I1819" t="str">
        <f>Table3[[#This Row],[Company ]]&amp;Table3[[#This Row],[Product]]</f>
        <v>BRFChicken</v>
      </c>
      <c r="J1819" t="str">
        <f>INDEX('Company+Product scope'!D:D,MATCH(Table3[[#This Row],[Company+Product key]],'Company+Product scope'!C:C,0))</f>
        <v>Yes</v>
      </c>
    </row>
    <row r="1820" spans="1:10">
      <c r="A1820" t="s">
        <v>51</v>
      </c>
      <c r="B1820" t="s">
        <v>74</v>
      </c>
      <c r="C1820" t="s">
        <v>71</v>
      </c>
      <c r="D1820" t="s">
        <v>72</v>
      </c>
      <c r="E1820">
        <v>100</v>
      </c>
      <c r="F1820" t="s">
        <v>103</v>
      </c>
      <c r="G1820" t="s">
        <v>96</v>
      </c>
      <c r="H1820" s="321">
        <v>126773829</v>
      </c>
      <c r="I1820" t="str">
        <f>Table3[[#This Row],[Company ]]&amp;Table3[[#This Row],[Product]]</f>
        <v>Wen's Food GroupChicken</v>
      </c>
      <c r="J1820" t="str">
        <f>INDEX('Company+Product scope'!D:D,MATCH(Table3[[#This Row],[Company+Product key]],'Company+Product scope'!C:C,0))</f>
        <v>Yes</v>
      </c>
    </row>
    <row r="1821" spans="1:10">
      <c r="A1821" t="s">
        <v>51</v>
      </c>
      <c r="B1821" t="s">
        <v>60</v>
      </c>
      <c r="C1821" t="s">
        <v>71</v>
      </c>
      <c r="D1821" t="s">
        <v>57</v>
      </c>
      <c r="E1821">
        <v>100</v>
      </c>
      <c r="F1821" t="s">
        <v>103</v>
      </c>
      <c r="G1821" t="s">
        <v>96</v>
      </c>
      <c r="H1821" s="321">
        <v>77794828.799999997</v>
      </c>
      <c r="I1821" t="str">
        <f>Table3[[#This Row],[Company ]]&amp;Table3[[#This Row],[Product]]</f>
        <v>CargillChicken</v>
      </c>
      <c r="J1821" t="str">
        <f>INDEX('Company+Product scope'!D:D,MATCH(Table3[[#This Row],[Company+Product key]],'Company+Product scope'!C:C,0))</f>
        <v>Yes</v>
      </c>
    </row>
    <row r="1822" spans="1:10">
      <c r="A1822" t="s">
        <v>51</v>
      </c>
      <c r="B1822" t="s">
        <v>60</v>
      </c>
      <c r="C1822" t="s">
        <v>71</v>
      </c>
      <c r="D1822" t="s">
        <v>54</v>
      </c>
      <c r="E1822">
        <v>100</v>
      </c>
      <c r="F1822" t="s">
        <v>103</v>
      </c>
      <c r="G1822" t="s">
        <v>96</v>
      </c>
      <c r="H1822" s="321">
        <v>64316824</v>
      </c>
      <c r="I1822" t="str">
        <f>Table3[[#This Row],[Company ]]&amp;Table3[[#This Row],[Product]]</f>
        <v>CargillChicken</v>
      </c>
      <c r="J1822" t="str">
        <f>INDEX('Company+Product scope'!D:D,MATCH(Table3[[#This Row],[Company+Product key]],'Company+Product scope'!C:C,0))</f>
        <v>Yes</v>
      </c>
    </row>
    <row r="1823" spans="1:10">
      <c r="A1823" t="s">
        <v>51</v>
      </c>
      <c r="B1823" t="s">
        <v>60</v>
      </c>
      <c r="C1823" t="s">
        <v>71</v>
      </c>
      <c r="D1823" t="s">
        <v>72</v>
      </c>
      <c r="E1823">
        <v>100</v>
      </c>
      <c r="F1823" t="s">
        <v>103</v>
      </c>
      <c r="G1823" t="s">
        <v>96</v>
      </c>
      <c r="H1823" s="321">
        <v>19289340</v>
      </c>
      <c r="I1823" t="str">
        <f>Table3[[#This Row],[Company ]]&amp;Table3[[#This Row],[Product]]</f>
        <v>CargillChicken</v>
      </c>
      <c r="J1823" t="str">
        <f>INDEX('Company+Product scope'!D:D,MATCH(Table3[[#This Row],[Company+Product key]],'Company+Product scope'!C:C,0))</f>
        <v>Yes</v>
      </c>
    </row>
    <row r="1824" spans="1:10">
      <c r="A1824" t="s">
        <v>51</v>
      </c>
      <c r="B1824" t="s">
        <v>60</v>
      </c>
      <c r="C1824" t="s">
        <v>71</v>
      </c>
      <c r="D1824" t="s">
        <v>64</v>
      </c>
      <c r="E1824">
        <v>100</v>
      </c>
      <c r="F1824" t="s">
        <v>103</v>
      </c>
      <c r="G1824" t="s">
        <v>96</v>
      </c>
      <c r="H1824" s="321">
        <v>24727824</v>
      </c>
      <c r="I1824" t="str">
        <f>Table3[[#This Row],[Company ]]&amp;Table3[[#This Row],[Product]]</f>
        <v>CargillChicken</v>
      </c>
      <c r="J1824" t="str">
        <f>INDEX('Company+Product scope'!D:D,MATCH(Table3[[#This Row],[Company+Product key]],'Company+Product scope'!C:C,0))</f>
        <v>Yes</v>
      </c>
    </row>
    <row r="1825" spans="1:10">
      <c r="A1825" t="s">
        <v>51</v>
      </c>
      <c r="B1825" t="s">
        <v>75</v>
      </c>
      <c r="C1825" t="s">
        <v>71</v>
      </c>
      <c r="D1825" t="s">
        <v>72</v>
      </c>
      <c r="E1825">
        <v>100</v>
      </c>
      <c r="F1825" t="s">
        <v>103</v>
      </c>
      <c r="G1825" t="s">
        <v>96</v>
      </c>
      <c r="H1825" s="321">
        <v>105126903</v>
      </c>
      <c r="I1825" t="str">
        <f>Table3[[#This Row],[Company ]]&amp;Table3[[#This Row],[Product]]</f>
        <v>JapfaChicken</v>
      </c>
      <c r="J1825" t="str">
        <f>INDEX('Company+Product scope'!D:D,MATCH(Table3[[#This Row],[Company+Product key]],'Company+Product scope'!C:C,0))</f>
        <v>Yes</v>
      </c>
    </row>
    <row r="1826" spans="1:10">
      <c r="A1826" t="s">
        <v>51</v>
      </c>
      <c r="B1826" t="s">
        <v>76</v>
      </c>
      <c r="C1826" t="s">
        <v>71</v>
      </c>
      <c r="D1826" t="s">
        <v>72</v>
      </c>
      <c r="E1826">
        <v>100</v>
      </c>
      <c r="F1826" t="s">
        <v>103</v>
      </c>
      <c r="G1826" t="s">
        <v>96</v>
      </c>
      <c r="H1826" s="321">
        <v>86802030</v>
      </c>
      <c r="I1826" t="str">
        <f>Table3[[#This Row],[Company ]]&amp;Table3[[#This Row],[Product]]</f>
        <v>Wellhope AgritechChicken</v>
      </c>
      <c r="J1826" t="str">
        <f>INDEX('Company+Product scope'!D:D,MATCH(Table3[[#This Row],[Company+Product key]],'Company+Product scope'!C:C,0))</f>
        <v>Yes</v>
      </c>
    </row>
    <row r="1827" spans="1:10">
      <c r="A1827" t="s">
        <v>51</v>
      </c>
      <c r="B1827" t="s">
        <v>77</v>
      </c>
      <c r="C1827" t="s">
        <v>71</v>
      </c>
      <c r="D1827" t="s">
        <v>72</v>
      </c>
      <c r="E1827">
        <v>100</v>
      </c>
      <c r="F1827" t="s">
        <v>103</v>
      </c>
      <c r="G1827" t="s">
        <v>96</v>
      </c>
      <c r="H1827" s="321">
        <v>73406655</v>
      </c>
      <c r="I1827" t="str">
        <f>Table3[[#This Row],[Company ]]&amp;Table3[[#This Row],[Product]]</f>
        <v>Charoen PokphandChicken</v>
      </c>
      <c r="J1827" t="str">
        <f>INDEX('Company+Product scope'!D:D,MATCH(Table3[[#This Row],[Company+Product key]],'Company+Product scope'!C:C,0))</f>
        <v>Yes</v>
      </c>
    </row>
    <row r="1828" spans="1:10">
      <c r="A1828" t="s">
        <v>51</v>
      </c>
      <c r="B1828" t="s">
        <v>77</v>
      </c>
      <c r="C1828" t="s">
        <v>71</v>
      </c>
      <c r="D1828" t="s">
        <v>78</v>
      </c>
      <c r="E1828">
        <v>100</v>
      </c>
      <c r="F1828" t="s">
        <v>103</v>
      </c>
      <c r="G1828" t="s">
        <v>96</v>
      </c>
      <c r="H1828" s="321">
        <v>7119700.0000000009</v>
      </c>
      <c r="I1828" t="str">
        <f>Table3[[#This Row],[Company ]]&amp;Table3[[#This Row],[Product]]</f>
        <v>Charoen PokphandChicken</v>
      </c>
      <c r="J1828" t="str">
        <f>INDEX('Company+Product scope'!D:D,MATCH(Table3[[#This Row],[Company+Product key]],'Company+Product scope'!C:C,0))</f>
        <v>Yes</v>
      </c>
    </row>
    <row r="1829" spans="1:10">
      <c r="A1829" t="s">
        <v>51</v>
      </c>
      <c r="B1829" t="s">
        <v>79</v>
      </c>
      <c r="C1829" t="s">
        <v>71</v>
      </c>
      <c r="D1829" t="s">
        <v>72</v>
      </c>
      <c r="E1829">
        <v>100</v>
      </c>
      <c r="F1829" t="s">
        <v>103</v>
      </c>
      <c r="G1829" t="s">
        <v>96</v>
      </c>
      <c r="H1829" s="321">
        <v>72870840</v>
      </c>
      <c r="I1829" t="str">
        <f>Table3[[#This Row],[Company ]]&amp;Table3[[#This Row],[Product]]</f>
        <v>Fuijan Sunner DevelopmentChicken</v>
      </c>
      <c r="J1829" t="str">
        <f>INDEX('Company+Product scope'!D:D,MATCH(Table3[[#This Row],[Company+Product key]],'Company+Product scope'!C:C,0))</f>
        <v>Yes</v>
      </c>
    </row>
    <row r="1830" spans="1:10">
      <c r="A1830" t="s">
        <v>51</v>
      </c>
      <c r="B1830" t="s">
        <v>80</v>
      </c>
      <c r="C1830" t="s">
        <v>71</v>
      </c>
      <c r="D1830" t="s">
        <v>57</v>
      </c>
      <c r="E1830">
        <v>100</v>
      </c>
      <c r="F1830" t="s">
        <v>103</v>
      </c>
      <c r="G1830" t="s">
        <v>96</v>
      </c>
      <c r="H1830" s="321">
        <v>97316160</v>
      </c>
      <c r="I1830" t="str">
        <f>Table3[[#This Row],[Company ]]&amp;Table3[[#This Row],[Product]]</f>
        <v>Koch FoodsChicken</v>
      </c>
      <c r="J1830" t="str">
        <f>INDEX('Company+Product scope'!D:D,MATCH(Table3[[#This Row],[Company+Product key]],'Company+Product scope'!C:C,0))</f>
        <v>Yes</v>
      </c>
    </row>
    <row r="1831" spans="1:10">
      <c r="A1831" t="s">
        <v>51</v>
      </c>
      <c r="B1831" t="s">
        <v>81</v>
      </c>
      <c r="C1831" t="s">
        <v>71</v>
      </c>
      <c r="D1831" t="s">
        <v>82</v>
      </c>
      <c r="E1831">
        <v>100</v>
      </c>
      <c r="F1831" t="s">
        <v>103</v>
      </c>
      <c r="G1831" t="s">
        <v>96</v>
      </c>
      <c r="H1831" s="321">
        <v>99560445.599999994</v>
      </c>
      <c r="I1831" t="str">
        <f>Table3[[#This Row],[Company ]]&amp;Table3[[#This Row],[Product]]</f>
        <v>Arab Company for Livestock Development (ACOLID)Chicken</v>
      </c>
      <c r="J1831" t="str">
        <f>INDEX('Company+Product scope'!D:D,MATCH(Table3[[#This Row],[Company+Product key]],'Company+Product scope'!C:C,0))</f>
        <v>Yes</v>
      </c>
    </row>
    <row r="1832" spans="1:10">
      <c r="A1832" t="s">
        <v>51</v>
      </c>
      <c r="B1832" t="s">
        <v>83</v>
      </c>
      <c r="C1832" t="s">
        <v>71</v>
      </c>
      <c r="D1832" t="s">
        <v>72</v>
      </c>
      <c r="E1832">
        <v>100</v>
      </c>
      <c r="F1832" t="s">
        <v>103</v>
      </c>
      <c r="G1832" t="s">
        <v>96</v>
      </c>
      <c r="H1832" s="321">
        <v>70489678.140000001</v>
      </c>
      <c r="I1832" t="str">
        <f>Table3[[#This Row],[Company ]]&amp;Table3[[#This Row],[Product]]</f>
        <v>New Hope GroupChicken</v>
      </c>
      <c r="J1832" t="str">
        <f>INDEX('Company+Product scope'!D:D,MATCH(Table3[[#This Row],[Company+Product key]],'Company+Product scope'!C:C,0))</f>
        <v>Yes</v>
      </c>
    </row>
    <row r="1833" spans="1:10">
      <c r="A1833" t="s">
        <v>51</v>
      </c>
      <c r="B1833" t="s">
        <v>84</v>
      </c>
      <c r="C1833" t="s">
        <v>71</v>
      </c>
      <c r="D1833" t="s">
        <v>54</v>
      </c>
      <c r="E1833">
        <v>100</v>
      </c>
      <c r="F1833" t="s">
        <v>103</v>
      </c>
      <c r="G1833" t="s">
        <v>96</v>
      </c>
      <c r="H1833" s="321">
        <v>120743480</v>
      </c>
      <c r="I1833" t="str">
        <f>Table3[[#This Row],[Company ]]&amp;Table3[[#This Row],[Product]]</f>
        <v>Industrias BachocoChicken</v>
      </c>
      <c r="J1833" t="str">
        <f>INDEX('Company+Product scope'!D:D,MATCH(Table3[[#This Row],[Company+Product key]],'Company+Product scope'!C:C,0))</f>
        <v>Yes</v>
      </c>
    </row>
    <row r="1834" spans="1:10">
      <c r="A1834" t="s">
        <v>51</v>
      </c>
      <c r="B1834" t="s">
        <v>84</v>
      </c>
      <c r="C1834" t="s">
        <v>71</v>
      </c>
      <c r="D1834" t="s">
        <v>57</v>
      </c>
      <c r="E1834">
        <v>100</v>
      </c>
      <c r="F1834" t="s">
        <v>103</v>
      </c>
      <c r="G1834" t="s">
        <v>96</v>
      </c>
      <c r="H1834" s="321">
        <v>19608480</v>
      </c>
      <c r="I1834" t="str">
        <f>Table3[[#This Row],[Company ]]&amp;Table3[[#This Row],[Product]]</f>
        <v>Industrias BachocoChicken</v>
      </c>
      <c r="J1834" t="str">
        <f>INDEX('Company+Product scope'!D:D,MATCH(Table3[[#This Row],[Company+Product key]],'Company+Product scope'!C:C,0))</f>
        <v>Yes</v>
      </c>
    </row>
    <row r="1835" spans="1:10">
      <c r="A1835" t="s">
        <v>51</v>
      </c>
      <c r="B1835" t="s">
        <v>85</v>
      </c>
      <c r="C1835" t="s">
        <v>71</v>
      </c>
      <c r="D1835" t="s">
        <v>57</v>
      </c>
      <c r="E1835">
        <v>100</v>
      </c>
      <c r="F1835" t="s">
        <v>103</v>
      </c>
      <c r="G1835" t="s">
        <v>96</v>
      </c>
      <c r="H1835" s="321">
        <v>89327520</v>
      </c>
      <c r="I1835" t="str">
        <f>Table3[[#This Row],[Company ]]&amp;Table3[[#This Row],[Product]]</f>
        <v>Perdue FarmsChicken</v>
      </c>
      <c r="J1835" t="str">
        <f>INDEX('Company+Product scope'!D:D,MATCH(Table3[[#This Row],[Company+Product key]],'Company+Product scope'!C:C,0))</f>
        <v>Yes</v>
      </c>
    </row>
    <row r="1836" spans="1:10">
      <c r="A1836" t="s">
        <v>51</v>
      </c>
      <c r="B1836" t="s">
        <v>86</v>
      </c>
      <c r="C1836" t="s">
        <v>71</v>
      </c>
      <c r="D1836" t="s">
        <v>57</v>
      </c>
      <c r="E1836">
        <v>100</v>
      </c>
      <c r="F1836" t="s">
        <v>103</v>
      </c>
      <c r="G1836" t="s">
        <v>96</v>
      </c>
      <c r="H1836" s="321">
        <v>77794828.799999997</v>
      </c>
      <c r="I1836" t="str">
        <f>Table3[[#This Row],[Company ]]&amp;Table3[[#This Row],[Product]]</f>
        <v>Continental Grain CompanyChicken</v>
      </c>
      <c r="J1836" t="str">
        <f>INDEX('Company+Product scope'!D:D,MATCH(Table3[[#This Row],[Company+Product key]],'Company+Product scope'!C:C,0))</f>
        <v>Yes</v>
      </c>
    </row>
    <row r="1837" spans="1:10">
      <c r="A1837" t="s">
        <v>51</v>
      </c>
      <c r="B1837" t="s">
        <v>87</v>
      </c>
      <c r="C1837" t="s">
        <v>71</v>
      </c>
      <c r="D1837" t="s">
        <v>72</v>
      </c>
      <c r="E1837">
        <v>100</v>
      </c>
      <c r="F1837" t="s">
        <v>103</v>
      </c>
      <c r="G1837" t="s">
        <v>96</v>
      </c>
      <c r="H1837" s="321">
        <v>22432788</v>
      </c>
      <c r="I1837" t="str">
        <f>Table3[[#This Row],[Company ]]&amp;Table3[[#This Row],[Product]]</f>
        <v>WH GroupChicken</v>
      </c>
      <c r="J1837" t="str">
        <f>INDEX('Company+Product scope'!D:D,MATCH(Table3[[#This Row],[Company+Product key]],'Company+Product scope'!C:C,0))</f>
        <v>Yes</v>
      </c>
    </row>
    <row r="1838" spans="1:10">
      <c r="A1838" t="s">
        <v>51</v>
      </c>
      <c r="B1838" t="s">
        <v>87</v>
      </c>
      <c r="C1838" t="s">
        <v>71</v>
      </c>
      <c r="D1838" t="s">
        <v>88</v>
      </c>
      <c r="E1838">
        <v>100</v>
      </c>
      <c r="F1838" t="s">
        <v>103</v>
      </c>
      <c r="G1838" t="s">
        <v>96</v>
      </c>
      <c r="H1838" s="321">
        <v>12836320</v>
      </c>
      <c r="I1838" t="str">
        <f>Table3[[#This Row],[Company ]]&amp;Table3[[#This Row],[Product]]</f>
        <v>WH GroupChicken</v>
      </c>
      <c r="J1838" t="str">
        <f>INDEX('Company+Product scope'!D:D,MATCH(Table3[[#This Row],[Company+Product key]],'Company+Product scope'!C:C,0))</f>
        <v>Yes</v>
      </c>
    </row>
    <row r="1839" spans="1:10">
      <c r="A1839" t="s">
        <v>51</v>
      </c>
      <c r="B1839" t="s">
        <v>89</v>
      </c>
      <c r="C1839" t="s">
        <v>71</v>
      </c>
      <c r="D1839" t="s">
        <v>54</v>
      </c>
      <c r="E1839">
        <v>100</v>
      </c>
      <c r="F1839" t="s">
        <v>103</v>
      </c>
      <c r="G1839" t="s">
        <v>96</v>
      </c>
      <c r="H1839" s="321">
        <v>76701996.800000012</v>
      </c>
      <c r="I1839" t="str">
        <f>Table3[[#This Row],[Company ]]&amp;Table3[[#This Row],[Product]]</f>
        <v>Aurora AlimentosChicken</v>
      </c>
      <c r="J1839" t="str">
        <f>INDEX('Company+Product scope'!D:D,MATCH(Table3[[#This Row],[Company+Product key]],'Company+Product scope'!C:C,0))</f>
        <v>Yes</v>
      </c>
    </row>
    <row r="1840" spans="1:10">
      <c r="A1840" t="s">
        <v>51</v>
      </c>
      <c r="B1840" t="s">
        <v>87</v>
      </c>
      <c r="C1840" t="s">
        <v>90</v>
      </c>
      <c r="D1840" t="s">
        <v>57</v>
      </c>
      <c r="E1840">
        <v>100</v>
      </c>
      <c r="F1840" t="s">
        <v>103</v>
      </c>
      <c r="G1840" t="s">
        <v>96</v>
      </c>
      <c r="H1840" s="321">
        <v>6025998612.6928759</v>
      </c>
      <c r="I1840" t="str">
        <f>Table3[[#This Row],[Company ]]&amp;Table3[[#This Row],[Product]]</f>
        <v>WH GroupPigs</v>
      </c>
      <c r="J1840" t="str">
        <f>INDEX('Company+Product scope'!D:D,MATCH(Table3[[#This Row],[Company+Product key]],'Company+Product scope'!C:C,0))</f>
        <v>Yes</v>
      </c>
    </row>
    <row r="1841" spans="1:10">
      <c r="A1841" t="s">
        <v>51</v>
      </c>
      <c r="B1841" t="s">
        <v>87</v>
      </c>
      <c r="C1841" t="s">
        <v>90</v>
      </c>
      <c r="D1841" t="s">
        <v>72</v>
      </c>
      <c r="E1841">
        <v>100</v>
      </c>
      <c r="F1841" t="s">
        <v>103</v>
      </c>
      <c r="G1841" t="s">
        <v>96</v>
      </c>
      <c r="H1841" s="321">
        <v>3015441898.4192667</v>
      </c>
      <c r="I1841" t="str">
        <f>Table3[[#This Row],[Company ]]&amp;Table3[[#This Row],[Product]]</f>
        <v>WH GroupPigs</v>
      </c>
      <c r="J1841" t="str">
        <f>INDEX('Company+Product scope'!D:D,MATCH(Table3[[#This Row],[Company+Product key]],'Company+Product scope'!C:C,0))</f>
        <v>Yes</v>
      </c>
    </row>
    <row r="1842" spans="1:10">
      <c r="A1842" t="s">
        <v>51</v>
      </c>
      <c r="B1842" t="s">
        <v>87</v>
      </c>
      <c r="C1842" t="s">
        <v>90</v>
      </c>
      <c r="D1842" t="s">
        <v>88</v>
      </c>
      <c r="E1842">
        <v>100</v>
      </c>
      <c r="F1842" t="s">
        <v>103</v>
      </c>
      <c r="G1842" t="s">
        <v>96</v>
      </c>
      <c r="H1842" s="321">
        <v>691730529.69762242</v>
      </c>
      <c r="I1842" t="str">
        <f>Table3[[#This Row],[Company ]]&amp;Table3[[#This Row],[Product]]</f>
        <v>WH GroupPigs</v>
      </c>
      <c r="J1842" t="str">
        <f>INDEX('Company+Product scope'!D:D,MATCH(Table3[[#This Row],[Company+Product key]],'Company+Product scope'!C:C,0))</f>
        <v>Yes</v>
      </c>
    </row>
    <row r="1843" spans="1:10">
      <c r="A1843" t="s">
        <v>51</v>
      </c>
      <c r="B1843" t="s">
        <v>52</v>
      </c>
      <c r="C1843" t="s">
        <v>90</v>
      </c>
      <c r="D1843" t="s">
        <v>57</v>
      </c>
      <c r="E1843">
        <v>100</v>
      </c>
      <c r="F1843" t="s">
        <v>103</v>
      </c>
      <c r="G1843" t="s">
        <v>96</v>
      </c>
      <c r="H1843" s="321">
        <v>5441468616</v>
      </c>
      <c r="I1843" t="str">
        <f>Table3[[#This Row],[Company ]]&amp;Table3[[#This Row],[Product]]</f>
        <v>JBSPigs</v>
      </c>
      <c r="J1843" t="str">
        <f>INDEX('Company+Product scope'!D:D,MATCH(Table3[[#This Row],[Company+Product key]],'Company+Product scope'!C:C,0))</f>
        <v>Yes</v>
      </c>
    </row>
    <row r="1844" spans="1:10">
      <c r="A1844" t="s">
        <v>51</v>
      </c>
      <c r="B1844" t="s">
        <v>52</v>
      </c>
      <c r="C1844" t="s">
        <v>90</v>
      </c>
      <c r="D1844" t="s">
        <v>54</v>
      </c>
      <c r="E1844">
        <v>100</v>
      </c>
      <c r="F1844" t="s">
        <v>103</v>
      </c>
      <c r="G1844" t="s">
        <v>96</v>
      </c>
      <c r="H1844" s="321">
        <v>1337899622.4000001</v>
      </c>
      <c r="I1844" t="str">
        <f>Table3[[#This Row],[Company ]]&amp;Table3[[#This Row],[Product]]</f>
        <v>JBSPigs</v>
      </c>
      <c r="J1844" t="str">
        <f>INDEX('Company+Product scope'!D:D,MATCH(Table3[[#This Row],[Company+Product key]],'Company+Product scope'!C:C,0))</f>
        <v>Yes</v>
      </c>
    </row>
    <row r="1845" spans="1:10">
      <c r="A1845" t="s">
        <v>51</v>
      </c>
      <c r="B1845" t="s">
        <v>52</v>
      </c>
      <c r="C1845" t="s">
        <v>90</v>
      </c>
      <c r="D1845" t="s">
        <v>58</v>
      </c>
      <c r="E1845">
        <v>100</v>
      </c>
      <c r="F1845" t="s">
        <v>103</v>
      </c>
      <c r="G1845" t="s">
        <v>96</v>
      </c>
      <c r="H1845" s="321">
        <v>769893939.36000001</v>
      </c>
      <c r="I1845" t="str">
        <f>Table3[[#This Row],[Company ]]&amp;Table3[[#This Row],[Product]]</f>
        <v>JBSPigs</v>
      </c>
      <c r="J1845" t="str">
        <f>INDEX('Company+Product scope'!D:D,MATCH(Table3[[#This Row],[Company+Product key]],'Company+Product scope'!C:C,0))</f>
        <v>Yes</v>
      </c>
    </row>
    <row r="1846" spans="1:10">
      <c r="A1846" t="s">
        <v>51</v>
      </c>
      <c r="B1846" t="s">
        <v>52</v>
      </c>
      <c r="C1846" t="s">
        <v>90</v>
      </c>
      <c r="D1846" t="s">
        <v>64</v>
      </c>
      <c r="E1846">
        <v>100</v>
      </c>
      <c r="F1846" t="s">
        <v>103</v>
      </c>
      <c r="G1846" t="s">
        <v>96</v>
      </c>
      <c r="H1846" s="321">
        <v>242677252.42199999</v>
      </c>
      <c r="I1846" t="str">
        <f>Table3[[#This Row],[Company ]]&amp;Table3[[#This Row],[Product]]</f>
        <v>JBSPigs</v>
      </c>
      <c r="J1846" t="str">
        <f>INDEX('Company+Product scope'!D:D,MATCH(Table3[[#This Row],[Company+Product key]],'Company+Product scope'!C:C,0))</f>
        <v>Yes</v>
      </c>
    </row>
    <row r="1847" spans="1:10">
      <c r="A1847" t="s">
        <v>51</v>
      </c>
      <c r="B1847" t="s">
        <v>61</v>
      </c>
      <c r="C1847" t="s">
        <v>90</v>
      </c>
      <c r="D1847" t="s">
        <v>57</v>
      </c>
      <c r="E1847">
        <v>100</v>
      </c>
      <c r="F1847" t="s">
        <v>103</v>
      </c>
      <c r="G1847" t="s">
        <v>96</v>
      </c>
      <c r="H1847" s="321">
        <v>4169946690.0000005</v>
      </c>
      <c r="I1847" t="str">
        <f>Table3[[#This Row],[Company ]]&amp;Table3[[#This Row],[Product]]</f>
        <v>TysonPigs</v>
      </c>
      <c r="J1847" t="str">
        <f>INDEX('Company+Product scope'!D:D,MATCH(Table3[[#This Row],[Company+Product key]],'Company+Product scope'!C:C,0))</f>
        <v>Yes</v>
      </c>
    </row>
    <row r="1848" spans="1:10">
      <c r="A1848" t="s">
        <v>51</v>
      </c>
      <c r="B1848" t="s">
        <v>70</v>
      </c>
      <c r="C1848" t="s">
        <v>90</v>
      </c>
      <c r="D1848" t="s">
        <v>64</v>
      </c>
      <c r="E1848">
        <v>100</v>
      </c>
      <c r="F1848" t="s">
        <v>103</v>
      </c>
      <c r="G1848" t="s">
        <v>96</v>
      </c>
      <c r="H1848" s="321">
        <v>2120390100</v>
      </c>
      <c r="I1848" t="str">
        <f>Table3[[#This Row],[Company ]]&amp;Table3[[#This Row],[Product]]</f>
        <v>Tönnies GroupPigs</v>
      </c>
      <c r="J1848" t="str">
        <f>INDEX('Company+Product scope'!D:D,MATCH(Table3[[#This Row],[Company+Product key]],'Company+Product scope'!C:C,0))</f>
        <v>Yes</v>
      </c>
    </row>
    <row r="1849" spans="1:10">
      <c r="A1849" t="s">
        <v>51</v>
      </c>
      <c r="B1849" t="s">
        <v>67</v>
      </c>
      <c r="C1849" t="s">
        <v>90</v>
      </c>
      <c r="D1849" t="s">
        <v>64</v>
      </c>
      <c r="E1849">
        <v>100</v>
      </c>
      <c r="F1849" t="s">
        <v>103</v>
      </c>
      <c r="G1849" t="s">
        <v>96</v>
      </c>
      <c r="H1849" s="321">
        <v>1740989259.5999999</v>
      </c>
      <c r="I1849" t="str">
        <f>Table3[[#This Row],[Company ]]&amp;Table3[[#This Row],[Product]]</f>
        <v>Danish CrownPigs</v>
      </c>
      <c r="J1849" t="str">
        <f>INDEX('Company+Product scope'!D:D,MATCH(Table3[[#This Row],[Company+Product key]],'Company+Product scope'!C:C,0))</f>
        <v>Yes</v>
      </c>
    </row>
    <row r="1850" spans="1:10">
      <c r="A1850" t="s">
        <v>51</v>
      </c>
      <c r="B1850" t="s">
        <v>67</v>
      </c>
      <c r="C1850" t="s">
        <v>90</v>
      </c>
      <c r="D1850" t="s">
        <v>88</v>
      </c>
      <c r="E1850">
        <v>100</v>
      </c>
      <c r="F1850" t="s">
        <v>103</v>
      </c>
      <c r="G1850" t="s">
        <v>96</v>
      </c>
      <c r="H1850" s="321">
        <v>140339978.40000001</v>
      </c>
      <c r="I1850" t="str">
        <f>Table3[[#This Row],[Company ]]&amp;Table3[[#This Row],[Product]]</f>
        <v>Danish CrownPigs</v>
      </c>
      <c r="J1850" t="str">
        <f>INDEX('Company+Product scope'!D:D,MATCH(Table3[[#This Row],[Company+Product key]],'Company+Product scope'!C:C,0))</f>
        <v>Yes</v>
      </c>
    </row>
    <row r="1851" spans="1:10">
      <c r="A1851" t="s">
        <v>51</v>
      </c>
      <c r="B1851" t="s">
        <v>66</v>
      </c>
      <c r="C1851" t="s">
        <v>90</v>
      </c>
      <c r="D1851" t="s">
        <v>64</v>
      </c>
      <c r="E1851">
        <v>100</v>
      </c>
      <c r="F1851" t="s">
        <v>103</v>
      </c>
      <c r="G1851" t="s">
        <v>96</v>
      </c>
      <c r="H1851" s="321">
        <v>1434405285.0900002</v>
      </c>
      <c r="I1851" t="str">
        <f>Table3[[#This Row],[Company ]]&amp;Table3[[#This Row],[Product]]</f>
        <v>Vion Food GroupPigs</v>
      </c>
      <c r="J1851" t="str">
        <f>INDEX('Company+Product scope'!D:D,MATCH(Table3[[#This Row],[Company+Product key]],'Company+Product scope'!C:C,0))</f>
        <v>Yes</v>
      </c>
    </row>
    <row r="1852" spans="1:10">
      <c r="A1852" t="s">
        <v>51</v>
      </c>
      <c r="B1852" t="s">
        <v>91</v>
      </c>
      <c r="C1852" t="s">
        <v>90</v>
      </c>
      <c r="D1852" t="s">
        <v>72</v>
      </c>
      <c r="E1852">
        <v>100</v>
      </c>
      <c r="F1852" t="s">
        <v>103</v>
      </c>
      <c r="G1852" t="s">
        <v>96</v>
      </c>
      <c r="H1852" s="321">
        <v>3034219500</v>
      </c>
      <c r="I1852" t="str">
        <f>Table3[[#This Row],[Company ]]&amp;Table3[[#This Row],[Product]]</f>
        <v>Muyuan FoodstuffPigs</v>
      </c>
      <c r="J1852" t="str">
        <f>INDEX('Company+Product scope'!D:D,MATCH(Table3[[#This Row],[Company+Product key]],'Company+Product scope'!C:C,0))</f>
        <v>Yes</v>
      </c>
    </row>
    <row r="1853" spans="1:10">
      <c r="A1853" t="s">
        <v>51</v>
      </c>
      <c r="B1853" t="s">
        <v>73</v>
      </c>
      <c r="C1853" t="s">
        <v>90</v>
      </c>
      <c r="D1853" t="s">
        <v>54</v>
      </c>
      <c r="E1853">
        <v>100</v>
      </c>
      <c r="F1853" t="s">
        <v>103</v>
      </c>
      <c r="G1853" t="s">
        <v>96</v>
      </c>
      <c r="H1853" s="321">
        <v>1463283993.5999999</v>
      </c>
      <c r="I1853" t="str">
        <f>Table3[[#This Row],[Company ]]&amp;Table3[[#This Row],[Product]]</f>
        <v>BRFPigs</v>
      </c>
      <c r="J1853" t="str">
        <f>INDEX('Company+Product scope'!D:D,MATCH(Table3[[#This Row],[Company+Product key]],'Company+Product scope'!C:C,0))</f>
        <v>Yes</v>
      </c>
    </row>
    <row r="1854" spans="1:10">
      <c r="A1854" t="s">
        <v>51</v>
      </c>
      <c r="B1854" t="s">
        <v>92</v>
      </c>
      <c r="C1854" t="s">
        <v>90</v>
      </c>
      <c r="D1854" t="s">
        <v>64</v>
      </c>
      <c r="E1854">
        <v>100</v>
      </c>
      <c r="F1854" t="s">
        <v>103</v>
      </c>
      <c r="G1854" t="s">
        <v>96</v>
      </c>
      <c r="H1854" s="321">
        <v>1013800000</v>
      </c>
      <c r="I1854" t="str">
        <f>Table3[[#This Row],[Company ]]&amp;Table3[[#This Row],[Product]]</f>
        <v>Grupo VallPigs</v>
      </c>
      <c r="J1854" t="str">
        <f>INDEX('Company+Product scope'!D:D,MATCH(Table3[[#This Row],[Company+Product key]],'Company+Product scope'!C:C,0))</f>
        <v>Yes</v>
      </c>
    </row>
    <row r="1855" spans="1:10">
      <c r="A1855" t="s">
        <v>51</v>
      </c>
      <c r="B1855" t="s">
        <v>93</v>
      </c>
      <c r="C1855" t="s">
        <v>90</v>
      </c>
      <c r="D1855" t="s">
        <v>72</v>
      </c>
      <c r="E1855">
        <v>100</v>
      </c>
      <c r="F1855" t="s">
        <v>103</v>
      </c>
      <c r="G1855" t="s">
        <v>96</v>
      </c>
      <c r="H1855" s="321">
        <v>1933571249.9999998</v>
      </c>
      <c r="I1855" t="str">
        <f>Table3[[#This Row],[Company ]]&amp;Table3[[#This Row],[Product]]</f>
        <v>Zhengbang GroupPigs</v>
      </c>
      <c r="J1855" t="str">
        <f>INDEX('Company+Product scope'!D:D,MATCH(Table3[[#This Row],[Company+Product key]],'Company+Product scope'!C:C,0))</f>
        <v>Yes</v>
      </c>
    </row>
    <row r="1856" spans="1:10">
      <c r="A1856" t="s">
        <v>51</v>
      </c>
      <c r="B1856" t="s">
        <v>63</v>
      </c>
      <c r="C1856" t="s">
        <v>90</v>
      </c>
      <c r="D1856" t="s">
        <v>64</v>
      </c>
      <c r="E1856">
        <v>100</v>
      </c>
      <c r="F1856" t="s">
        <v>103</v>
      </c>
      <c r="G1856" t="s">
        <v>96</v>
      </c>
      <c r="H1856" s="321">
        <v>999046153.84615409</v>
      </c>
      <c r="I1856" t="str">
        <f>Table3[[#This Row],[Company ]]&amp;Table3[[#This Row],[Product]]</f>
        <v>BigardPigs</v>
      </c>
      <c r="J1856" t="str">
        <f>INDEX('Company+Product scope'!D:D,MATCH(Table3[[#This Row],[Company+Product key]],'Company+Product scope'!C:C,0))</f>
        <v>Yes</v>
      </c>
    </row>
    <row r="1857" spans="1:10">
      <c r="A1857" t="s">
        <v>51</v>
      </c>
      <c r="B1857" t="s">
        <v>89</v>
      </c>
      <c r="C1857" t="s">
        <v>90</v>
      </c>
      <c r="D1857" t="s">
        <v>54</v>
      </c>
      <c r="E1857">
        <v>100</v>
      </c>
      <c r="F1857" t="s">
        <v>103</v>
      </c>
      <c r="G1857" t="s">
        <v>96</v>
      </c>
      <c r="H1857" s="321">
        <v>1108140000</v>
      </c>
      <c r="I1857" t="str">
        <f>Table3[[#This Row],[Company ]]&amp;Table3[[#This Row],[Product]]</f>
        <v>Aurora AlimentosPigs</v>
      </c>
      <c r="J1857" t="str">
        <f>INDEX('Company+Product scope'!D:D,MATCH(Table3[[#This Row],[Company+Product key]],'Company+Product scope'!C:C,0))</f>
        <v>Yes</v>
      </c>
    </row>
    <row r="1858" spans="1:10">
      <c r="A1858" t="s">
        <v>51</v>
      </c>
      <c r="B1858" t="s">
        <v>77</v>
      </c>
      <c r="C1858" t="s">
        <v>90</v>
      </c>
      <c r="D1858" t="s">
        <v>57</v>
      </c>
      <c r="E1858">
        <v>100</v>
      </c>
      <c r="F1858" t="s">
        <v>103</v>
      </c>
      <c r="G1858" t="s">
        <v>96</v>
      </c>
      <c r="H1858" s="321">
        <v>770212500</v>
      </c>
      <c r="I1858" t="str">
        <f>Table3[[#This Row],[Company ]]&amp;Table3[[#This Row],[Product]]</f>
        <v>Charoen PokphandPigs</v>
      </c>
      <c r="J1858" t="str">
        <f>INDEX('Company+Product scope'!D:D,MATCH(Table3[[#This Row],[Company+Product key]],'Company+Product scope'!C:C,0))</f>
        <v>Yes</v>
      </c>
    </row>
    <row r="1859" spans="1:10">
      <c r="A1859" t="s">
        <v>51</v>
      </c>
      <c r="B1859" t="s">
        <v>77</v>
      </c>
      <c r="C1859" t="s">
        <v>90</v>
      </c>
      <c r="D1859" t="s">
        <v>78</v>
      </c>
      <c r="E1859">
        <v>100</v>
      </c>
      <c r="F1859" t="s">
        <v>103</v>
      </c>
      <c r="G1859" t="s">
        <v>96</v>
      </c>
      <c r="H1859" s="321">
        <v>118530000</v>
      </c>
      <c r="I1859" t="str">
        <f>Table3[[#This Row],[Company ]]&amp;Table3[[#This Row],[Product]]</f>
        <v>Charoen PokphandPigs</v>
      </c>
      <c r="J1859" t="str">
        <f>INDEX('Company+Product scope'!D:D,MATCH(Table3[[#This Row],[Company+Product key]],'Company+Product scope'!C:C,0))</f>
        <v>Yes</v>
      </c>
    </row>
    <row r="1860" spans="1:10">
      <c r="A1860" t="s">
        <v>51</v>
      </c>
      <c r="B1860" t="s">
        <v>77</v>
      </c>
      <c r="C1860" t="s">
        <v>90</v>
      </c>
      <c r="D1860" t="s">
        <v>72</v>
      </c>
      <c r="E1860">
        <v>100</v>
      </c>
      <c r="F1860" t="s">
        <v>103</v>
      </c>
      <c r="G1860" t="s">
        <v>96</v>
      </c>
      <c r="H1860" s="321">
        <v>258572249.99999997</v>
      </c>
      <c r="I1860" t="str">
        <f>Table3[[#This Row],[Company ]]&amp;Table3[[#This Row],[Product]]</f>
        <v>Charoen PokphandPigs</v>
      </c>
      <c r="J1860" t="str">
        <f>INDEX('Company+Product scope'!D:D,MATCH(Table3[[#This Row],[Company+Product key]],'Company+Product scope'!C:C,0))</f>
        <v>Yes</v>
      </c>
    </row>
    <row r="1861" spans="1:10">
      <c r="A1861" t="s">
        <v>51</v>
      </c>
      <c r="B1861" t="s">
        <v>69</v>
      </c>
      <c r="C1861" t="s">
        <v>90</v>
      </c>
      <c r="D1861" t="s">
        <v>64</v>
      </c>
      <c r="E1861">
        <v>100</v>
      </c>
      <c r="F1861" t="s">
        <v>103</v>
      </c>
      <c r="G1861" t="s">
        <v>96</v>
      </c>
      <c r="H1861" s="321">
        <v>786654000</v>
      </c>
      <c r="I1861" t="str">
        <f>Table3[[#This Row],[Company ]]&amp;Table3[[#This Row],[Product]]</f>
        <v>WestfleischPigs</v>
      </c>
      <c r="J1861" t="str">
        <f>INDEX('Company+Product scope'!D:D,MATCH(Table3[[#This Row],[Company+Product key]],'Company+Product scope'!C:C,0))</f>
        <v>Yes</v>
      </c>
    </row>
    <row r="1862" spans="1:10">
      <c r="A1862" t="s">
        <v>51</v>
      </c>
      <c r="B1862" t="s">
        <v>94</v>
      </c>
      <c r="C1862" t="s">
        <v>90</v>
      </c>
      <c r="D1862" t="s">
        <v>64</v>
      </c>
      <c r="E1862">
        <v>100</v>
      </c>
      <c r="F1862" t="s">
        <v>103</v>
      </c>
      <c r="G1862" t="s">
        <v>96</v>
      </c>
      <c r="H1862" s="321">
        <v>762816000</v>
      </c>
      <c r="I1862" t="str">
        <f>Table3[[#This Row],[Company ]]&amp;Table3[[#This Row],[Product]]</f>
        <v>Grupo JorgePigs</v>
      </c>
      <c r="J1862" t="str">
        <f>INDEX('Company+Product scope'!D:D,MATCH(Table3[[#This Row],[Company+Product key]],'Company+Product scope'!C:C,0))</f>
        <v>Yes</v>
      </c>
    </row>
    <row r="1863" spans="1:10">
      <c r="A1863" t="s">
        <v>51</v>
      </c>
      <c r="B1863" t="s">
        <v>83</v>
      </c>
      <c r="C1863" t="s">
        <v>90</v>
      </c>
      <c r="D1863" t="s">
        <v>72</v>
      </c>
      <c r="E1863">
        <v>100</v>
      </c>
      <c r="F1863" t="s">
        <v>103</v>
      </c>
      <c r="G1863" t="s">
        <v>96</v>
      </c>
      <c r="H1863" s="321">
        <v>906147000</v>
      </c>
      <c r="I1863" t="str">
        <f>Table3[[#This Row],[Company ]]&amp;Table3[[#This Row],[Product]]</f>
        <v>New Hope GroupPigs</v>
      </c>
      <c r="J1863" t="str">
        <f>INDEX('Company+Product scope'!D:D,MATCH(Table3[[#This Row],[Company+Product key]],'Company+Product scope'!C:C,0))</f>
        <v>Yes</v>
      </c>
    </row>
    <row r="1864" spans="1:10">
      <c r="A1864" t="s">
        <v>51</v>
      </c>
      <c r="B1864" t="s">
        <v>74</v>
      </c>
      <c r="C1864" t="s">
        <v>90</v>
      </c>
      <c r="D1864" t="s">
        <v>72</v>
      </c>
      <c r="E1864">
        <v>100</v>
      </c>
      <c r="F1864" t="s">
        <v>103</v>
      </c>
      <c r="G1864" t="s">
        <v>96</v>
      </c>
      <c r="H1864" s="321">
        <v>878688000</v>
      </c>
      <c r="I1864" t="str">
        <f>Table3[[#This Row],[Company ]]&amp;Table3[[#This Row],[Product]]</f>
        <v>Wen's Food GroupPigs</v>
      </c>
      <c r="J1864" t="str">
        <f>INDEX('Company+Product scope'!D:D,MATCH(Table3[[#This Row],[Company+Product key]],'Company+Product scope'!C:C,0))</f>
        <v>Yes</v>
      </c>
    </row>
    <row r="1865" spans="1:10">
      <c r="A1865" t="s">
        <v>51</v>
      </c>
      <c r="B1865" t="s">
        <v>65</v>
      </c>
      <c r="C1865" t="s">
        <v>90</v>
      </c>
      <c r="D1865" t="s">
        <v>64</v>
      </c>
      <c r="E1865">
        <v>100</v>
      </c>
      <c r="F1865" t="s">
        <v>103</v>
      </c>
      <c r="G1865" t="s">
        <v>96</v>
      </c>
      <c r="H1865" s="321">
        <v>84307692.307692304</v>
      </c>
      <c r="I1865" t="str">
        <f>Table3[[#This Row],[Company ]]&amp;Table3[[#This Row],[Product]]</f>
        <v>Gruppo CremoniniPigs</v>
      </c>
      <c r="J1865" t="str">
        <f>INDEX('Company+Product scope'!D:D,MATCH(Table3[[#This Row],[Company+Product key]],'Company+Product scope'!C:C,0))</f>
        <v>Yes</v>
      </c>
    </row>
    <row r="1866" spans="1:10">
      <c r="A1866" t="s">
        <v>51</v>
      </c>
      <c r="B1866" t="s">
        <v>52</v>
      </c>
      <c r="C1866" t="s">
        <v>53</v>
      </c>
      <c r="D1866" t="s">
        <v>54</v>
      </c>
      <c r="E1866">
        <v>100</v>
      </c>
      <c r="F1866" t="s">
        <v>104</v>
      </c>
      <c r="G1866" t="s">
        <v>96</v>
      </c>
      <c r="H1866" s="321">
        <v>51782800329.925438</v>
      </c>
      <c r="I1866" t="str">
        <f>Table3[[#This Row],[Company ]]&amp;Table3[[#This Row],[Product]]</f>
        <v>JBSCattle</v>
      </c>
      <c r="J1866" t="str">
        <f>INDEX('Company+Product scope'!D:D,MATCH(Table3[[#This Row],[Company+Product key]],'Company+Product scope'!C:C,0))</f>
        <v>Yes</v>
      </c>
    </row>
    <row r="1867" spans="1:10">
      <c r="A1867" t="s">
        <v>51</v>
      </c>
      <c r="B1867" t="s">
        <v>52</v>
      </c>
      <c r="C1867" t="s">
        <v>53</v>
      </c>
      <c r="D1867" t="s">
        <v>57</v>
      </c>
      <c r="E1867">
        <v>100</v>
      </c>
      <c r="F1867" t="s">
        <v>104</v>
      </c>
      <c r="G1867" t="s">
        <v>96</v>
      </c>
      <c r="H1867" s="321">
        <v>10653145992.499918</v>
      </c>
      <c r="I1867" t="str">
        <f>Table3[[#This Row],[Company ]]&amp;Table3[[#This Row],[Product]]</f>
        <v>JBSCattle</v>
      </c>
      <c r="J1867" t="str">
        <f>INDEX('Company+Product scope'!D:D,MATCH(Table3[[#This Row],[Company+Product key]],'Company+Product scope'!C:C,0))</f>
        <v>Yes</v>
      </c>
    </row>
    <row r="1868" spans="1:10">
      <c r="A1868" t="s">
        <v>51</v>
      </c>
      <c r="B1868" t="s">
        <v>52</v>
      </c>
      <c r="C1868" t="s">
        <v>53</v>
      </c>
      <c r="D1868" t="s">
        <v>58</v>
      </c>
      <c r="E1868">
        <v>100</v>
      </c>
      <c r="F1868" t="s">
        <v>104</v>
      </c>
      <c r="G1868" t="s">
        <v>96</v>
      </c>
      <c r="H1868" s="321">
        <v>3372974279.2382007</v>
      </c>
      <c r="I1868" t="str">
        <f>Table3[[#This Row],[Company ]]&amp;Table3[[#This Row],[Product]]</f>
        <v>JBSCattle</v>
      </c>
      <c r="J1868" t="str">
        <f>INDEX('Company+Product scope'!D:D,MATCH(Table3[[#This Row],[Company+Product key]],'Company+Product scope'!C:C,0))</f>
        <v>Yes</v>
      </c>
    </row>
    <row r="1869" spans="1:10">
      <c r="A1869" t="s">
        <v>51</v>
      </c>
      <c r="B1869" t="s">
        <v>59</v>
      </c>
      <c r="C1869" t="s">
        <v>53</v>
      </c>
      <c r="D1869" t="s">
        <v>54</v>
      </c>
      <c r="E1869">
        <v>100</v>
      </c>
      <c r="F1869" t="s">
        <v>104</v>
      </c>
      <c r="G1869" t="s">
        <v>96</v>
      </c>
      <c r="H1869" s="321">
        <v>21328257059.429672</v>
      </c>
      <c r="I1869" t="str">
        <f>Table3[[#This Row],[Company ]]&amp;Table3[[#This Row],[Product]]</f>
        <v>MarfrigCattle</v>
      </c>
      <c r="J1869" t="str">
        <f>INDEX('Company+Product scope'!D:D,MATCH(Table3[[#This Row],[Company+Product key]],'Company+Product scope'!C:C,0))</f>
        <v>Yes</v>
      </c>
    </row>
    <row r="1870" spans="1:10">
      <c r="A1870" t="s">
        <v>51</v>
      </c>
      <c r="B1870" t="s">
        <v>59</v>
      </c>
      <c r="C1870" t="s">
        <v>53</v>
      </c>
      <c r="D1870" t="s">
        <v>57</v>
      </c>
      <c r="E1870">
        <v>100</v>
      </c>
      <c r="F1870" t="s">
        <v>104</v>
      </c>
      <c r="G1870" t="s">
        <v>96</v>
      </c>
      <c r="H1870" s="321">
        <v>3500008864.6830215</v>
      </c>
      <c r="I1870" t="str">
        <f>Table3[[#This Row],[Company ]]&amp;Table3[[#This Row],[Product]]</f>
        <v>MarfrigCattle</v>
      </c>
      <c r="J1870" t="str">
        <f>INDEX('Company+Product scope'!D:D,MATCH(Table3[[#This Row],[Company+Product key]],'Company+Product scope'!C:C,0))</f>
        <v>Yes</v>
      </c>
    </row>
    <row r="1871" spans="1:10">
      <c r="A1871" t="s">
        <v>51</v>
      </c>
      <c r="B1871" t="s">
        <v>60</v>
      </c>
      <c r="C1871" t="s">
        <v>53</v>
      </c>
      <c r="D1871" t="s">
        <v>57</v>
      </c>
      <c r="E1871">
        <v>100</v>
      </c>
      <c r="F1871" t="s">
        <v>104</v>
      </c>
      <c r="G1871" t="s">
        <v>96</v>
      </c>
      <c r="H1871" s="321">
        <v>8324087333.3333321</v>
      </c>
      <c r="I1871" t="str">
        <f>Table3[[#This Row],[Company ]]&amp;Table3[[#This Row],[Product]]</f>
        <v>CargillCattle</v>
      </c>
      <c r="J1871" t="str">
        <f>INDEX('Company+Product scope'!D:D,MATCH(Table3[[#This Row],[Company+Product key]],'Company+Product scope'!C:C,0))</f>
        <v>Yes</v>
      </c>
    </row>
    <row r="1872" spans="1:10">
      <c r="A1872" t="s">
        <v>51</v>
      </c>
      <c r="B1872" t="s">
        <v>60</v>
      </c>
      <c r="C1872" t="s">
        <v>53</v>
      </c>
      <c r="D1872" t="s">
        <v>58</v>
      </c>
      <c r="E1872">
        <v>100</v>
      </c>
      <c r="F1872" t="s">
        <v>104</v>
      </c>
      <c r="G1872" t="s">
        <v>96</v>
      </c>
      <c r="H1872" s="321">
        <v>959058750</v>
      </c>
      <c r="I1872" t="str">
        <f>Table3[[#This Row],[Company ]]&amp;Table3[[#This Row],[Product]]</f>
        <v>CargillCattle</v>
      </c>
      <c r="J1872" t="str">
        <f>INDEX('Company+Product scope'!D:D,MATCH(Table3[[#This Row],[Company+Product key]],'Company+Product scope'!C:C,0))</f>
        <v>Yes</v>
      </c>
    </row>
    <row r="1873" spans="1:10">
      <c r="A1873" t="s">
        <v>51</v>
      </c>
      <c r="B1873" t="s">
        <v>61</v>
      </c>
      <c r="C1873" t="s">
        <v>53</v>
      </c>
      <c r="D1873" t="s">
        <v>57</v>
      </c>
      <c r="E1873">
        <v>100</v>
      </c>
      <c r="F1873" t="s">
        <v>104</v>
      </c>
      <c r="G1873" t="s">
        <v>96</v>
      </c>
      <c r="H1873" s="321">
        <v>7030982835.9333324</v>
      </c>
      <c r="I1873" t="str">
        <f>Table3[[#This Row],[Company ]]&amp;Table3[[#This Row],[Product]]</f>
        <v>TysonCattle</v>
      </c>
      <c r="J1873" t="str">
        <f>INDEX('Company+Product scope'!D:D,MATCH(Table3[[#This Row],[Company+Product key]],'Company+Product scope'!C:C,0))</f>
        <v>Yes</v>
      </c>
    </row>
    <row r="1874" spans="1:10">
      <c r="A1874" t="s">
        <v>51</v>
      </c>
      <c r="B1874" t="s">
        <v>61</v>
      </c>
      <c r="C1874" t="s">
        <v>53</v>
      </c>
      <c r="D1874" t="s">
        <v>58</v>
      </c>
      <c r="E1874">
        <v>100</v>
      </c>
      <c r="F1874" t="s">
        <v>104</v>
      </c>
      <c r="G1874" t="s">
        <v>96</v>
      </c>
      <c r="H1874" s="321">
        <v>581591493.78571427</v>
      </c>
      <c r="I1874" t="str">
        <f>Table3[[#This Row],[Company ]]&amp;Table3[[#This Row],[Product]]</f>
        <v>TysonCattle</v>
      </c>
      <c r="J1874" t="str">
        <f>INDEX('Company+Product scope'!D:D,MATCH(Table3[[#This Row],[Company+Product key]],'Company+Product scope'!C:C,0))</f>
        <v>Yes</v>
      </c>
    </row>
    <row r="1875" spans="1:10">
      <c r="A1875" t="s">
        <v>51</v>
      </c>
      <c r="B1875" t="s">
        <v>62</v>
      </c>
      <c r="C1875" t="s">
        <v>53</v>
      </c>
      <c r="D1875" t="s">
        <v>54</v>
      </c>
      <c r="E1875">
        <v>100</v>
      </c>
      <c r="F1875" t="s">
        <v>104</v>
      </c>
      <c r="G1875" t="s">
        <v>96</v>
      </c>
      <c r="H1875" s="321">
        <v>21759383975.875</v>
      </c>
      <c r="I1875" t="str">
        <f>Table3[[#This Row],[Company ]]&amp;Table3[[#This Row],[Product]]</f>
        <v>MinervaCattle</v>
      </c>
      <c r="J1875" t="str">
        <f>INDEX('Company+Product scope'!D:D,MATCH(Table3[[#This Row],[Company+Product key]],'Company+Product scope'!C:C,0))</f>
        <v>Yes</v>
      </c>
    </row>
    <row r="1876" spans="1:10">
      <c r="A1876" t="s">
        <v>51</v>
      </c>
      <c r="B1876" t="s">
        <v>63</v>
      </c>
      <c r="C1876" t="s">
        <v>53</v>
      </c>
      <c r="D1876" t="s">
        <v>64</v>
      </c>
      <c r="E1876">
        <v>100</v>
      </c>
      <c r="F1876" t="s">
        <v>104</v>
      </c>
      <c r="G1876" t="s">
        <v>96</v>
      </c>
      <c r="H1876" s="321">
        <v>2414745600.0000005</v>
      </c>
      <c r="I1876" t="str">
        <f>Table3[[#This Row],[Company ]]&amp;Table3[[#This Row],[Product]]</f>
        <v>BigardCattle</v>
      </c>
      <c r="J1876" t="str">
        <f>INDEX('Company+Product scope'!D:D,MATCH(Table3[[#This Row],[Company+Product key]],'Company+Product scope'!C:C,0))</f>
        <v>Yes</v>
      </c>
    </row>
    <row r="1877" spans="1:10">
      <c r="A1877" t="s">
        <v>51</v>
      </c>
      <c r="B1877" t="s">
        <v>65</v>
      </c>
      <c r="C1877" t="s">
        <v>53</v>
      </c>
      <c r="D1877" t="s">
        <v>64</v>
      </c>
      <c r="E1877">
        <v>100</v>
      </c>
      <c r="F1877" t="s">
        <v>104</v>
      </c>
      <c r="G1877" t="s">
        <v>96</v>
      </c>
      <c r="H1877" s="321">
        <v>2330958640</v>
      </c>
      <c r="I1877" t="str">
        <f>Table3[[#This Row],[Company ]]&amp;Table3[[#This Row],[Product]]</f>
        <v>Gruppo CremoniniCattle</v>
      </c>
      <c r="J1877" t="str">
        <f>INDEX('Company+Product scope'!D:D,MATCH(Table3[[#This Row],[Company+Product key]],'Company+Product scope'!C:C,0))</f>
        <v>Yes</v>
      </c>
    </row>
    <row r="1878" spans="1:10">
      <c r="A1878" t="s">
        <v>51</v>
      </c>
      <c r="B1878" t="s">
        <v>66</v>
      </c>
      <c r="C1878" t="s">
        <v>53</v>
      </c>
      <c r="D1878" t="s">
        <v>64</v>
      </c>
      <c r="E1878">
        <v>100</v>
      </c>
      <c r="F1878" t="s">
        <v>104</v>
      </c>
      <c r="G1878" t="s">
        <v>96</v>
      </c>
      <c r="H1878" s="321">
        <v>957455167.79849982</v>
      </c>
      <c r="I1878" t="str">
        <f>Table3[[#This Row],[Company ]]&amp;Table3[[#This Row],[Product]]</f>
        <v>Vion Food GroupCattle</v>
      </c>
      <c r="J1878" t="str">
        <f>INDEX('Company+Product scope'!D:D,MATCH(Table3[[#This Row],[Company+Product key]],'Company+Product scope'!C:C,0))</f>
        <v>Yes</v>
      </c>
    </row>
    <row r="1879" spans="1:10">
      <c r="A1879" t="s">
        <v>51</v>
      </c>
      <c r="B1879" t="s">
        <v>67</v>
      </c>
      <c r="C1879" t="s">
        <v>53</v>
      </c>
      <c r="D1879" t="s">
        <v>64</v>
      </c>
      <c r="E1879">
        <v>100</v>
      </c>
      <c r="F1879" t="s">
        <v>104</v>
      </c>
      <c r="G1879" t="s">
        <v>96</v>
      </c>
      <c r="H1879" s="321">
        <v>952817373</v>
      </c>
      <c r="I1879" t="str">
        <f>Table3[[#This Row],[Company ]]&amp;Table3[[#This Row],[Product]]</f>
        <v>Danish CrownCattle</v>
      </c>
      <c r="J1879" t="str">
        <f>INDEX('Company+Product scope'!D:D,MATCH(Table3[[#This Row],[Company+Product key]],'Company+Product scope'!C:C,0))</f>
        <v>Yes</v>
      </c>
    </row>
    <row r="1880" spans="1:10">
      <c r="A1880" t="s">
        <v>51</v>
      </c>
      <c r="B1880" t="s">
        <v>68</v>
      </c>
      <c r="C1880" t="s">
        <v>53</v>
      </c>
      <c r="D1880" t="s">
        <v>58</v>
      </c>
      <c r="E1880">
        <v>100</v>
      </c>
      <c r="F1880" t="s">
        <v>104</v>
      </c>
      <c r="G1880" t="s">
        <v>96</v>
      </c>
      <c r="H1880" s="321">
        <v>959058750</v>
      </c>
      <c r="I1880" t="str">
        <f>Table3[[#This Row],[Company ]]&amp;Table3[[#This Row],[Product]]</f>
        <v>Teys Cattle</v>
      </c>
      <c r="J1880" t="str">
        <f>INDEX('Company+Product scope'!D:D,MATCH(Table3[[#This Row],[Company+Product key]],'Company+Product scope'!C:C,0))</f>
        <v>Yes</v>
      </c>
    </row>
    <row r="1881" spans="1:10">
      <c r="A1881" t="s">
        <v>51</v>
      </c>
      <c r="B1881" t="s">
        <v>69</v>
      </c>
      <c r="C1881" t="s">
        <v>53</v>
      </c>
      <c r="D1881" t="s">
        <v>64</v>
      </c>
      <c r="E1881">
        <v>100</v>
      </c>
      <c r="F1881" t="s">
        <v>104</v>
      </c>
      <c r="G1881" t="s">
        <v>96</v>
      </c>
      <c r="H1881" s="321">
        <v>476158603.20000005</v>
      </c>
      <c r="I1881" t="str">
        <f>Table3[[#This Row],[Company ]]&amp;Table3[[#This Row],[Product]]</f>
        <v>WestfleischCattle</v>
      </c>
      <c r="J1881" t="str">
        <f>INDEX('Company+Product scope'!D:D,MATCH(Table3[[#This Row],[Company+Product key]],'Company+Product scope'!C:C,0))</f>
        <v>Yes</v>
      </c>
    </row>
    <row r="1882" spans="1:10">
      <c r="A1882" t="s">
        <v>51</v>
      </c>
      <c r="B1882" t="s">
        <v>70</v>
      </c>
      <c r="C1882" t="s">
        <v>53</v>
      </c>
      <c r="D1882" t="s">
        <v>64</v>
      </c>
      <c r="E1882">
        <v>100</v>
      </c>
      <c r="F1882" t="s">
        <v>104</v>
      </c>
      <c r="G1882" t="s">
        <v>96</v>
      </c>
      <c r="H1882" s="321">
        <v>455151606</v>
      </c>
      <c r="I1882" t="str">
        <f>Table3[[#This Row],[Company ]]&amp;Table3[[#This Row],[Product]]</f>
        <v>Tönnies GroupCattle</v>
      </c>
      <c r="J1882" t="str">
        <f>INDEX('Company+Product scope'!D:D,MATCH(Table3[[#This Row],[Company+Product key]],'Company+Product scope'!C:C,0))</f>
        <v>Yes</v>
      </c>
    </row>
    <row r="1883" spans="1:10">
      <c r="A1883" t="s">
        <v>51</v>
      </c>
      <c r="B1883" t="s">
        <v>52</v>
      </c>
      <c r="C1883" t="s">
        <v>71</v>
      </c>
      <c r="D1883" t="s">
        <v>57</v>
      </c>
      <c r="E1883">
        <v>100</v>
      </c>
      <c r="F1883" t="s">
        <v>104</v>
      </c>
      <c r="G1883" t="s">
        <v>96</v>
      </c>
      <c r="H1883" s="321">
        <v>7330906572.26437</v>
      </c>
      <c r="I1883" t="str">
        <f>Table3[[#This Row],[Company ]]&amp;Table3[[#This Row],[Product]]</f>
        <v>JBSChicken</v>
      </c>
      <c r="J1883" t="str">
        <f>INDEX('Company+Product scope'!D:D,MATCH(Table3[[#This Row],[Company+Product key]],'Company+Product scope'!C:C,0))</f>
        <v>Yes</v>
      </c>
    </row>
    <row r="1884" spans="1:10">
      <c r="A1884" t="s">
        <v>51</v>
      </c>
      <c r="B1884" t="s">
        <v>52</v>
      </c>
      <c r="C1884" t="s">
        <v>71</v>
      </c>
      <c r="D1884" t="s">
        <v>54</v>
      </c>
      <c r="E1884">
        <v>100</v>
      </c>
      <c r="F1884" t="s">
        <v>104</v>
      </c>
      <c r="G1884" t="s">
        <v>96</v>
      </c>
      <c r="H1884" s="321">
        <v>7858473364.6848011</v>
      </c>
      <c r="I1884" t="str">
        <f>Table3[[#This Row],[Company ]]&amp;Table3[[#This Row],[Product]]</f>
        <v>JBSChicken</v>
      </c>
      <c r="J1884" t="str">
        <f>INDEX('Company+Product scope'!D:D,MATCH(Table3[[#This Row],[Company+Product key]],'Company+Product scope'!C:C,0))</f>
        <v>Yes</v>
      </c>
    </row>
    <row r="1885" spans="1:10">
      <c r="A1885" t="s">
        <v>51</v>
      </c>
      <c r="B1885" t="s">
        <v>52</v>
      </c>
      <c r="C1885" t="s">
        <v>71</v>
      </c>
      <c r="D1885" t="s">
        <v>64</v>
      </c>
      <c r="E1885">
        <v>100</v>
      </c>
      <c r="F1885" t="s">
        <v>104</v>
      </c>
      <c r="G1885" t="s">
        <v>96</v>
      </c>
      <c r="H1885" s="321">
        <v>1538892511.9076924</v>
      </c>
      <c r="I1885" t="str">
        <f>Table3[[#This Row],[Company ]]&amp;Table3[[#This Row],[Product]]</f>
        <v>JBSChicken</v>
      </c>
      <c r="J1885" t="str">
        <f>INDEX('Company+Product scope'!D:D,MATCH(Table3[[#This Row],[Company+Product key]],'Company+Product scope'!C:C,0))</f>
        <v>Yes</v>
      </c>
    </row>
    <row r="1886" spans="1:10">
      <c r="A1886" t="s">
        <v>51</v>
      </c>
      <c r="B1886" t="s">
        <v>61</v>
      </c>
      <c r="C1886" t="s">
        <v>71</v>
      </c>
      <c r="D1886" t="s">
        <v>57</v>
      </c>
      <c r="E1886">
        <v>100</v>
      </c>
      <c r="F1886" t="s">
        <v>104</v>
      </c>
      <c r="G1886" t="s">
        <v>96</v>
      </c>
      <c r="H1886" s="321">
        <v>7049483299.5096769</v>
      </c>
      <c r="I1886" t="str">
        <f>Table3[[#This Row],[Company ]]&amp;Table3[[#This Row],[Product]]</f>
        <v>TysonChicken</v>
      </c>
      <c r="J1886" t="str">
        <f>INDEX('Company+Product scope'!D:D,MATCH(Table3[[#This Row],[Company+Product key]],'Company+Product scope'!C:C,0))</f>
        <v>Yes</v>
      </c>
    </row>
    <row r="1887" spans="1:10">
      <c r="A1887" t="s">
        <v>51</v>
      </c>
      <c r="B1887" t="s">
        <v>61</v>
      </c>
      <c r="C1887" t="s">
        <v>71</v>
      </c>
      <c r="D1887" t="s">
        <v>72</v>
      </c>
      <c r="E1887">
        <v>100</v>
      </c>
      <c r="F1887" t="s">
        <v>104</v>
      </c>
      <c r="G1887" t="s">
        <v>96</v>
      </c>
      <c r="H1887" s="321">
        <v>815618745.29032254</v>
      </c>
      <c r="I1887" t="str">
        <f>Table3[[#This Row],[Company ]]&amp;Table3[[#This Row],[Product]]</f>
        <v>TysonChicken</v>
      </c>
      <c r="J1887" t="str">
        <f>INDEX('Company+Product scope'!D:D,MATCH(Table3[[#This Row],[Company+Product key]],'Company+Product scope'!C:C,0))</f>
        <v>Yes</v>
      </c>
    </row>
    <row r="1888" spans="1:10">
      <c r="A1888" t="s">
        <v>51</v>
      </c>
      <c r="B1888" t="s">
        <v>73</v>
      </c>
      <c r="C1888" t="s">
        <v>71</v>
      </c>
      <c r="D1888" t="s">
        <v>54</v>
      </c>
      <c r="E1888">
        <v>100</v>
      </c>
      <c r="F1888" t="s">
        <v>104</v>
      </c>
      <c r="G1888" t="s">
        <v>96</v>
      </c>
      <c r="H1888" s="321">
        <v>8970648770.9696045</v>
      </c>
      <c r="I1888" t="str">
        <f>Table3[[#This Row],[Company ]]&amp;Table3[[#This Row],[Product]]</f>
        <v>BRFChicken</v>
      </c>
      <c r="J1888" t="str">
        <f>INDEX('Company+Product scope'!D:D,MATCH(Table3[[#This Row],[Company+Product key]],'Company+Product scope'!C:C,0))</f>
        <v>Yes</v>
      </c>
    </row>
    <row r="1889" spans="1:10">
      <c r="A1889" t="s">
        <v>51</v>
      </c>
      <c r="B1889" t="s">
        <v>74</v>
      </c>
      <c r="C1889" t="s">
        <v>71</v>
      </c>
      <c r="D1889" t="s">
        <v>72</v>
      </c>
      <c r="E1889">
        <v>100</v>
      </c>
      <c r="F1889" t="s">
        <v>104</v>
      </c>
      <c r="G1889" t="s">
        <v>96</v>
      </c>
      <c r="H1889" s="321">
        <v>4620201768</v>
      </c>
      <c r="I1889" t="str">
        <f>Table3[[#This Row],[Company ]]&amp;Table3[[#This Row],[Product]]</f>
        <v>Wen's Food GroupChicken</v>
      </c>
      <c r="J1889" t="str">
        <f>INDEX('Company+Product scope'!D:D,MATCH(Table3[[#This Row],[Company+Product key]],'Company+Product scope'!C:C,0))</f>
        <v>Yes</v>
      </c>
    </row>
    <row r="1890" spans="1:10">
      <c r="A1890" t="s">
        <v>51</v>
      </c>
      <c r="B1890" t="s">
        <v>60</v>
      </c>
      <c r="C1890" t="s">
        <v>71</v>
      </c>
      <c r="D1890" t="s">
        <v>57</v>
      </c>
      <c r="E1890">
        <v>100</v>
      </c>
      <c r="F1890" t="s">
        <v>104</v>
      </c>
      <c r="G1890" t="s">
        <v>96</v>
      </c>
      <c r="H1890" s="321">
        <v>2178255206.4000001</v>
      </c>
      <c r="I1890" t="str">
        <f>Table3[[#This Row],[Company ]]&amp;Table3[[#This Row],[Product]]</f>
        <v>CargillChicken</v>
      </c>
      <c r="J1890" t="str">
        <f>INDEX('Company+Product scope'!D:D,MATCH(Table3[[#This Row],[Company+Product key]],'Company+Product scope'!C:C,0))</f>
        <v>Yes</v>
      </c>
    </row>
    <row r="1891" spans="1:10">
      <c r="A1891" t="s">
        <v>51</v>
      </c>
      <c r="B1891" t="s">
        <v>60</v>
      </c>
      <c r="C1891" t="s">
        <v>71</v>
      </c>
      <c r="D1891" t="s">
        <v>54</v>
      </c>
      <c r="E1891">
        <v>100</v>
      </c>
      <c r="F1891" t="s">
        <v>104</v>
      </c>
      <c r="G1891" t="s">
        <v>96</v>
      </c>
      <c r="H1891" s="321">
        <v>1496827904</v>
      </c>
      <c r="I1891" t="str">
        <f>Table3[[#This Row],[Company ]]&amp;Table3[[#This Row],[Product]]</f>
        <v>CargillChicken</v>
      </c>
      <c r="J1891" t="str">
        <f>INDEX('Company+Product scope'!D:D,MATCH(Table3[[#This Row],[Company+Product key]],'Company+Product scope'!C:C,0))</f>
        <v>Yes</v>
      </c>
    </row>
    <row r="1892" spans="1:10">
      <c r="A1892" t="s">
        <v>51</v>
      </c>
      <c r="B1892" t="s">
        <v>60</v>
      </c>
      <c r="C1892" t="s">
        <v>71</v>
      </c>
      <c r="D1892" t="s">
        <v>72</v>
      </c>
      <c r="E1892">
        <v>100</v>
      </c>
      <c r="F1892" t="s">
        <v>104</v>
      </c>
      <c r="G1892" t="s">
        <v>96</v>
      </c>
      <c r="H1892" s="321">
        <v>702989280</v>
      </c>
      <c r="I1892" t="str">
        <f>Table3[[#This Row],[Company ]]&amp;Table3[[#This Row],[Product]]</f>
        <v>CargillChicken</v>
      </c>
      <c r="J1892" t="str">
        <f>INDEX('Company+Product scope'!D:D,MATCH(Table3[[#This Row],[Company+Product key]],'Company+Product scope'!C:C,0))</f>
        <v>Yes</v>
      </c>
    </row>
    <row r="1893" spans="1:10">
      <c r="A1893" t="s">
        <v>51</v>
      </c>
      <c r="B1893" t="s">
        <v>60</v>
      </c>
      <c r="C1893" t="s">
        <v>71</v>
      </c>
      <c r="D1893" t="s">
        <v>64</v>
      </c>
      <c r="E1893">
        <v>100</v>
      </c>
      <c r="F1893" t="s">
        <v>104</v>
      </c>
      <c r="G1893" t="s">
        <v>96</v>
      </c>
      <c r="H1893" s="321">
        <v>561996000</v>
      </c>
      <c r="I1893" t="str">
        <f>Table3[[#This Row],[Company ]]&amp;Table3[[#This Row],[Product]]</f>
        <v>CargillChicken</v>
      </c>
      <c r="J1893" t="str">
        <f>INDEX('Company+Product scope'!D:D,MATCH(Table3[[#This Row],[Company+Product key]],'Company+Product scope'!C:C,0))</f>
        <v>Yes</v>
      </c>
    </row>
    <row r="1894" spans="1:10">
      <c r="A1894" t="s">
        <v>51</v>
      </c>
      <c r="B1894" t="s">
        <v>75</v>
      </c>
      <c r="C1894" t="s">
        <v>71</v>
      </c>
      <c r="D1894" t="s">
        <v>72</v>
      </c>
      <c r="E1894">
        <v>100</v>
      </c>
      <c r="F1894" t="s">
        <v>104</v>
      </c>
      <c r="G1894" t="s">
        <v>96</v>
      </c>
      <c r="H1894" s="321">
        <v>3831291576</v>
      </c>
      <c r="I1894" t="str">
        <f>Table3[[#This Row],[Company ]]&amp;Table3[[#This Row],[Product]]</f>
        <v>JapfaChicken</v>
      </c>
      <c r="J1894" t="str">
        <f>INDEX('Company+Product scope'!D:D,MATCH(Table3[[#This Row],[Company+Product key]],'Company+Product scope'!C:C,0))</f>
        <v>Yes</v>
      </c>
    </row>
    <row r="1895" spans="1:10">
      <c r="A1895" t="s">
        <v>51</v>
      </c>
      <c r="B1895" t="s">
        <v>76</v>
      </c>
      <c r="C1895" t="s">
        <v>71</v>
      </c>
      <c r="D1895" t="s">
        <v>72</v>
      </c>
      <c r="E1895">
        <v>100</v>
      </c>
      <c r="F1895" t="s">
        <v>104</v>
      </c>
      <c r="G1895" t="s">
        <v>96</v>
      </c>
      <c r="H1895" s="321">
        <v>3163451760</v>
      </c>
      <c r="I1895" t="str">
        <f>Table3[[#This Row],[Company ]]&amp;Table3[[#This Row],[Product]]</f>
        <v>Wellhope AgritechChicken</v>
      </c>
      <c r="J1895" t="str">
        <f>INDEX('Company+Product scope'!D:D,MATCH(Table3[[#This Row],[Company+Product key]],'Company+Product scope'!C:C,0))</f>
        <v>Yes</v>
      </c>
    </row>
    <row r="1896" spans="1:10">
      <c r="A1896" t="s">
        <v>51</v>
      </c>
      <c r="B1896" t="s">
        <v>77</v>
      </c>
      <c r="C1896" t="s">
        <v>71</v>
      </c>
      <c r="D1896" t="s">
        <v>72</v>
      </c>
      <c r="E1896">
        <v>100</v>
      </c>
      <c r="F1896" t="s">
        <v>104</v>
      </c>
      <c r="G1896" t="s">
        <v>96</v>
      </c>
      <c r="H1896" s="321">
        <v>2675264760</v>
      </c>
      <c r="I1896" t="str">
        <f>Table3[[#This Row],[Company ]]&amp;Table3[[#This Row],[Product]]</f>
        <v>Charoen PokphandChicken</v>
      </c>
      <c r="J1896" t="str">
        <f>INDEX('Company+Product scope'!D:D,MATCH(Table3[[#This Row],[Company+Product key]],'Company+Product scope'!C:C,0))</f>
        <v>Yes</v>
      </c>
    </row>
    <row r="1897" spans="1:10">
      <c r="A1897" t="s">
        <v>51</v>
      </c>
      <c r="B1897" t="s">
        <v>77</v>
      </c>
      <c r="C1897" t="s">
        <v>71</v>
      </c>
      <c r="D1897" t="s">
        <v>78</v>
      </c>
      <c r="E1897">
        <v>100</v>
      </c>
      <c r="F1897" t="s">
        <v>104</v>
      </c>
      <c r="G1897" t="s">
        <v>96</v>
      </c>
      <c r="H1897" s="321">
        <v>289873500</v>
      </c>
      <c r="I1897" t="str">
        <f>Table3[[#This Row],[Company ]]&amp;Table3[[#This Row],[Product]]</f>
        <v>Charoen PokphandChicken</v>
      </c>
      <c r="J1897" t="str">
        <f>INDEX('Company+Product scope'!D:D,MATCH(Table3[[#This Row],[Company+Product key]],'Company+Product scope'!C:C,0))</f>
        <v>Yes</v>
      </c>
    </row>
    <row r="1898" spans="1:10">
      <c r="A1898" t="s">
        <v>51</v>
      </c>
      <c r="B1898" t="s">
        <v>79</v>
      </c>
      <c r="C1898" t="s">
        <v>71</v>
      </c>
      <c r="D1898" t="s">
        <v>72</v>
      </c>
      <c r="E1898">
        <v>100</v>
      </c>
      <c r="F1898" t="s">
        <v>104</v>
      </c>
      <c r="G1898" t="s">
        <v>96</v>
      </c>
      <c r="H1898" s="321">
        <v>2655737280</v>
      </c>
      <c r="I1898" t="str">
        <f>Table3[[#This Row],[Company ]]&amp;Table3[[#This Row],[Product]]</f>
        <v>Fuijan Sunner DevelopmentChicken</v>
      </c>
      <c r="J1898" t="str">
        <f>INDEX('Company+Product scope'!D:D,MATCH(Table3[[#This Row],[Company+Product key]],'Company+Product scope'!C:C,0))</f>
        <v>Yes</v>
      </c>
    </row>
    <row r="1899" spans="1:10">
      <c r="A1899" t="s">
        <v>51</v>
      </c>
      <c r="B1899" t="s">
        <v>80</v>
      </c>
      <c r="C1899" t="s">
        <v>71</v>
      </c>
      <c r="D1899" t="s">
        <v>57</v>
      </c>
      <c r="E1899">
        <v>100</v>
      </c>
      <c r="F1899" t="s">
        <v>104</v>
      </c>
      <c r="G1899" t="s">
        <v>96</v>
      </c>
      <c r="H1899" s="321">
        <v>2724852480</v>
      </c>
      <c r="I1899" t="str">
        <f>Table3[[#This Row],[Company ]]&amp;Table3[[#This Row],[Product]]</f>
        <v>Koch FoodsChicken</v>
      </c>
      <c r="J1899" t="str">
        <f>INDEX('Company+Product scope'!D:D,MATCH(Table3[[#This Row],[Company+Product key]],'Company+Product scope'!C:C,0))</f>
        <v>Yes</v>
      </c>
    </row>
    <row r="1900" spans="1:10">
      <c r="A1900" t="s">
        <v>51</v>
      </c>
      <c r="B1900" t="s">
        <v>81</v>
      </c>
      <c r="C1900" t="s">
        <v>71</v>
      </c>
      <c r="D1900" t="s">
        <v>82</v>
      </c>
      <c r="E1900">
        <v>100</v>
      </c>
      <c r="F1900" t="s">
        <v>104</v>
      </c>
      <c r="G1900" t="s">
        <v>96</v>
      </c>
      <c r="H1900" s="321">
        <v>2878956218.5999999</v>
      </c>
      <c r="I1900" t="str">
        <f>Table3[[#This Row],[Company ]]&amp;Table3[[#This Row],[Product]]</f>
        <v>Arab Company for Livestock Development (ACOLID)Chicken</v>
      </c>
      <c r="J1900" t="str">
        <f>INDEX('Company+Product scope'!D:D,MATCH(Table3[[#This Row],[Company+Product key]],'Company+Product scope'!C:C,0))</f>
        <v>Yes</v>
      </c>
    </row>
    <row r="1901" spans="1:10">
      <c r="A1901" t="s">
        <v>51</v>
      </c>
      <c r="B1901" t="s">
        <v>83</v>
      </c>
      <c r="C1901" t="s">
        <v>71</v>
      </c>
      <c r="D1901" t="s">
        <v>72</v>
      </c>
      <c r="E1901">
        <v>100</v>
      </c>
      <c r="F1901" t="s">
        <v>104</v>
      </c>
      <c r="G1901" t="s">
        <v>96</v>
      </c>
      <c r="H1901" s="321">
        <v>2568957158.8800001</v>
      </c>
      <c r="I1901" t="str">
        <f>Table3[[#This Row],[Company ]]&amp;Table3[[#This Row],[Product]]</f>
        <v>New Hope GroupChicken</v>
      </c>
      <c r="J1901" t="str">
        <f>INDEX('Company+Product scope'!D:D,MATCH(Table3[[#This Row],[Company+Product key]],'Company+Product scope'!C:C,0))</f>
        <v>Yes</v>
      </c>
    </row>
    <row r="1902" spans="1:10">
      <c r="A1902" t="s">
        <v>51</v>
      </c>
      <c r="B1902" t="s">
        <v>84</v>
      </c>
      <c r="C1902" t="s">
        <v>71</v>
      </c>
      <c r="D1902" t="s">
        <v>54</v>
      </c>
      <c r="E1902">
        <v>100</v>
      </c>
      <c r="F1902" t="s">
        <v>104</v>
      </c>
      <c r="G1902" t="s">
        <v>96</v>
      </c>
      <c r="H1902" s="321">
        <v>2810030080</v>
      </c>
      <c r="I1902" t="str">
        <f>Table3[[#This Row],[Company ]]&amp;Table3[[#This Row],[Product]]</f>
        <v>Industrias BachocoChicken</v>
      </c>
      <c r="J1902" t="str">
        <f>INDEX('Company+Product scope'!D:D,MATCH(Table3[[#This Row],[Company+Product key]],'Company+Product scope'!C:C,0))</f>
        <v>Yes</v>
      </c>
    </row>
    <row r="1903" spans="1:10">
      <c r="A1903" t="s">
        <v>51</v>
      </c>
      <c r="B1903" t="s">
        <v>84</v>
      </c>
      <c r="C1903" t="s">
        <v>71</v>
      </c>
      <c r="D1903" t="s">
        <v>57</v>
      </c>
      <c r="E1903">
        <v>100</v>
      </c>
      <c r="F1903" t="s">
        <v>104</v>
      </c>
      <c r="G1903" t="s">
        <v>96</v>
      </c>
      <c r="H1903" s="321">
        <v>549037440</v>
      </c>
      <c r="I1903" t="str">
        <f>Table3[[#This Row],[Company ]]&amp;Table3[[#This Row],[Product]]</f>
        <v>Industrias BachocoChicken</v>
      </c>
      <c r="J1903" t="str">
        <f>INDEX('Company+Product scope'!D:D,MATCH(Table3[[#This Row],[Company+Product key]],'Company+Product scope'!C:C,0))</f>
        <v>Yes</v>
      </c>
    </row>
    <row r="1904" spans="1:10">
      <c r="A1904" t="s">
        <v>51</v>
      </c>
      <c r="B1904" t="s">
        <v>85</v>
      </c>
      <c r="C1904" t="s">
        <v>71</v>
      </c>
      <c r="D1904" t="s">
        <v>57</v>
      </c>
      <c r="E1904">
        <v>100</v>
      </c>
      <c r="F1904" t="s">
        <v>104</v>
      </c>
      <c r="G1904" t="s">
        <v>96</v>
      </c>
      <c r="H1904" s="321">
        <v>2501170560</v>
      </c>
      <c r="I1904" t="str">
        <f>Table3[[#This Row],[Company ]]&amp;Table3[[#This Row],[Product]]</f>
        <v>Perdue FarmsChicken</v>
      </c>
      <c r="J1904" t="str">
        <f>INDEX('Company+Product scope'!D:D,MATCH(Table3[[#This Row],[Company+Product key]],'Company+Product scope'!C:C,0))</f>
        <v>Yes</v>
      </c>
    </row>
    <row r="1905" spans="1:10">
      <c r="A1905" t="s">
        <v>51</v>
      </c>
      <c r="B1905" t="s">
        <v>86</v>
      </c>
      <c r="C1905" t="s">
        <v>71</v>
      </c>
      <c r="D1905" t="s">
        <v>57</v>
      </c>
      <c r="E1905">
        <v>100</v>
      </c>
      <c r="F1905" t="s">
        <v>104</v>
      </c>
      <c r="G1905" t="s">
        <v>96</v>
      </c>
      <c r="H1905" s="321">
        <v>2178255206.4000001</v>
      </c>
      <c r="I1905" t="str">
        <f>Table3[[#This Row],[Company ]]&amp;Table3[[#This Row],[Product]]</f>
        <v>Continental Grain CompanyChicken</v>
      </c>
      <c r="J1905" t="str">
        <f>INDEX('Company+Product scope'!D:D,MATCH(Table3[[#This Row],[Company+Product key]],'Company+Product scope'!C:C,0))</f>
        <v>Yes</v>
      </c>
    </row>
    <row r="1906" spans="1:10">
      <c r="A1906" t="s">
        <v>51</v>
      </c>
      <c r="B1906" t="s">
        <v>87</v>
      </c>
      <c r="C1906" t="s">
        <v>71</v>
      </c>
      <c r="D1906" t="s">
        <v>72</v>
      </c>
      <c r="E1906">
        <v>100</v>
      </c>
      <c r="F1906" t="s">
        <v>104</v>
      </c>
      <c r="G1906" t="s">
        <v>96</v>
      </c>
      <c r="H1906" s="321">
        <v>817550496</v>
      </c>
      <c r="I1906" t="str">
        <f>Table3[[#This Row],[Company ]]&amp;Table3[[#This Row],[Product]]</f>
        <v>WH GroupChicken</v>
      </c>
      <c r="J1906" t="str">
        <f>INDEX('Company+Product scope'!D:D,MATCH(Table3[[#This Row],[Company+Product key]],'Company+Product scope'!C:C,0))</f>
        <v>Yes</v>
      </c>
    </row>
    <row r="1907" spans="1:10">
      <c r="A1907" t="s">
        <v>51</v>
      </c>
      <c r="B1907" t="s">
        <v>87</v>
      </c>
      <c r="C1907" t="s">
        <v>71</v>
      </c>
      <c r="D1907" t="s">
        <v>88</v>
      </c>
      <c r="E1907">
        <v>100</v>
      </c>
      <c r="F1907" t="s">
        <v>104</v>
      </c>
      <c r="G1907" t="s">
        <v>96</v>
      </c>
      <c r="H1907" s="321">
        <v>383485060</v>
      </c>
      <c r="I1907" t="str">
        <f>Table3[[#This Row],[Company ]]&amp;Table3[[#This Row],[Product]]</f>
        <v>WH GroupChicken</v>
      </c>
      <c r="J1907" t="str">
        <f>INDEX('Company+Product scope'!D:D,MATCH(Table3[[#This Row],[Company+Product key]],'Company+Product scope'!C:C,0))</f>
        <v>Yes</v>
      </c>
    </row>
    <row r="1908" spans="1:10">
      <c r="A1908" t="s">
        <v>51</v>
      </c>
      <c r="B1908" t="s">
        <v>89</v>
      </c>
      <c r="C1908" t="s">
        <v>71</v>
      </c>
      <c r="D1908" t="s">
        <v>54</v>
      </c>
      <c r="E1908">
        <v>100</v>
      </c>
      <c r="F1908" t="s">
        <v>104</v>
      </c>
      <c r="G1908" t="s">
        <v>96</v>
      </c>
      <c r="H1908" s="321">
        <v>1785064652.8000007</v>
      </c>
      <c r="I1908" t="str">
        <f>Table3[[#This Row],[Company ]]&amp;Table3[[#This Row],[Product]]</f>
        <v>Aurora AlimentosChicken</v>
      </c>
      <c r="J1908" t="str">
        <f>INDEX('Company+Product scope'!D:D,MATCH(Table3[[#This Row],[Company+Product key]],'Company+Product scope'!C:C,0))</f>
        <v>Yes</v>
      </c>
    </row>
    <row r="1909" spans="1:10">
      <c r="A1909" t="s">
        <v>51</v>
      </c>
      <c r="B1909" t="s">
        <v>87</v>
      </c>
      <c r="C1909" t="s">
        <v>90</v>
      </c>
      <c r="D1909" t="s">
        <v>57</v>
      </c>
      <c r="E1909">
        <v>100</v>
      </c>
      <c r="F1909" t="s">
        <v>104</v>
      </c>
      <c r="G1909" t="s">
        <v>96</v>
      </c>
      <c r="H1909" s="321">
        <v>5333649835.9153957</v>
      </c>
      <c r="I1909" t="str">
        <f>Table3[[#This Row],[Company ]]&amp;Table3[[#This Row],[Product]]</f>
        <v>WH GroupPigs</v>
      </c>
      <c r="J1909" t="str">
        <f>INDEX('Company+Product scope'!D:D,MATCH(Table3[[#This Row],[Company+Product key]],'Company+Product scope'!C:C,0))</f>
        <v>Yes</v>
      </c>
    </row>
    <row r="1910" spans="1:10">
      <c r="A1910" t="s">
        <v>51</v>
      </c>
      <c r="B1910" t="s">
        <v>87</v>
      </c>
      <c r="C1910" t="s">
        <v>90</v>
      </c>
      <c r="D1910" t="s">
        <v>72</v>
      </c>
      <c r="E1910">
        <v>100</v>
      </c>
      <c r="F1910" t="s">
        <v>104</v>
      </c>
      <c r="G1910" t="s">
        <v>96</v>
      </c>
      <c r="H1910" s="321">
        <v>3048946808.4017029</v>
      </c>
      <c r="I1910" t="str">
        <f>Table3[[#This Row],[Company ]]&amp;Table3[[#This Row],[Product]]</f>
        <v>WH GroupPigs</v>
      </c>
      <c r="J1910" t="str">
        <f>INDEX('Company+Product scope'!D:D,MATCH(Table3[[#This Row],[Company+Product key]],'Company+Product scope'!C:C,0))</f>
        <v>Yes</v>
      </c>
    </row>
    <row r="1911" spans="1:10">
      <c r="A1911" t="s">
        <v>51</v>
      </c>
      <c r="B1911" t="s">
        <v>87</v>
      </c>
      <c r="C1911" t="s">
        <v>90</v>
      </c>
      <c r="D1911" t="s">
        <v>88</v>
      </c>
      <c r="E1911">
        <v>100</v>
      </c>
      <c r="F1911" t="s">
        <v>104</v>
      </c>
      <c r="G1911" t="s">
        <v>96</v>
      </c>
      <c r="H1911" s="321">
        <v>1367120968.1425452</v>
      </c>
      <c r="I1911" t="str">
        <f>Table3[[#This Row],[Company ]]&amp;Table3[[#This Row],[Product]]</f>
        <v>WH GroupPigs</v>
      </c>
      <c r="J1911" t="str">
        <f>INDEX('Company+Product scope'!D:D,MATCH(Table3[[#This Row],[Company+Product key]],'Company+Product scope'!C:C,0))</f>
        <v>Yes</v>
      </c>
    </row>
    <row r="1912" spans="1:10">
      <c r="A1912" t="s">
        <v>51</v>
      </c>
      <c r="B1912" t="s">
        <v>52</v>
      </c>
      <c r="C1912" t="s">
        <v>90</v>
      </c>
      <c r="D1912" t="s">
        <v>57</v>
      </c>
      <c r="E1912">
        <v>100</v>
      </c>
      <c r="F1912" t="s">
        <v>104</v>
      </c>
      <c r="G1912" t="s">
        <v>96</v>
      </c>
      <c r="H1912" s="321">
        <v>4816278604.8000002</v>
      </c>
      <c r="I1912" t="str">
        <f>Table3[[#This Row],[Company ]]&amp;Table3[[#This Row],[Product]]</f>
        <v>JBSPigs</v>
      </c>
      <c r="J1912" t="str">
        <f>INDEX('Company+Product scope'!D:D,MATCH(Table3[[#This Row],[Company+Product key]],'Company+Product scope'!C:C,0))</f>
        <v>Yes</v>
      </c>
    </row>
    <row r="1913" spans="1:10">
      <c r="A1913" t="s">
        <v>51</v>
      </c>
      <c r="B1913" t="s">
        <v>52</v>
      </c>
      <c r="C1913" t="s">
        <v>90</v>
      </c>
      <c r="D1913" t="s">
        <v>54</v>
      </c>
      <c r="E1913">
        <v>100</v>
      </c>
      <c r="F1913" t="s">
        <v>104</v>
      </c>
      <c r="G1913" t="s">
        <v>96</v>
      </c>
      <c r="H1913" s="321">
        <v>1953637516.8000002</v>
      </c>
      <c r="I1913" t="str">
        <f>Table3[[#This Row],[Company ]]&amp;Table3[[#This Row],[Product]]</f>
        <v>JBSPigs</v>
      </c>
      <c r="J1913" t="str">
        <f>INDEX('Company+Product scope'!D:D,MATCH(Table3[[#This Row],[Company+Product key]],'Company+Product scope'!C:C,0))</f>
        <v>Yes</v>
      </c>
    </row>
    <row r="1914" spans="1:10">
      <c r="A1914" t="s">
        <v>51</v>
      </c>
      <c r="B1914" t="s">
        <v>52</v>
      </c>
      <c r="C1914" t="s">
        <v>90</v>
      </c>
      <c r="D1914" t="s">
        <v>58</v>
      </c>
      <c r="E1914">
        <v>100</v>
      </c>
      <c r="F1914" t="s">
        <v>104</v>
      </c>
      <c r="G1914" t="s">
        <v>96</v>
      </c>
      <c r="H1914" s="321">
        <v>377332634.01599991</v>
      </c>
      <c r="I1914" t="str">
        <f>Table3[[#This Row],[Company ]]&amp;Table3[[#This Row],[Product]]</f>
        <v>JBSPigs</v>
      </c>
      <c r="J1914" t="str">
        <f>INDEX('Company+Product scope'!D:D,MATCH(Table3[[#This Row],[Company+Product key]],'Company+Product scope'!C:C,0))</f>
        <v>Yes</v>
      </c>
    </row>
    <row r="1915" spans="1:10">
      <c r="A1915" t="s">
        <v>51</v>
      </c>
      <c r="B1915" t="s">
        <v>52</v>
      </c>
      <c r="C1915" t="s">
        <v>90</v>
      </c>
      <c r="D1915" t="s">
        <v>64</v>
      </c>
      <c r="E1915">
        <v>100</v>
      </c>
      <c r="F1915" t="s">
        <v>104</v>
      </c>
      <c r="G1915" t="s">
        <v>96</v>
      </c>
      <c r="H1915" s="321">
        <v>446384435.11199999</v>
      </c>
      <c r="I1915" t="str">
        <f>Table3[[#This Row],[Company ]]&amp;Table3[[#This Row],[Product]]</f>
        <v>JBSPigs</v>
      </c>
      <c r="J1915" t="str">
        <f>INDEX('Company+Product scope'!D:D,MATCH(Table3[[#This Row],[Company+Product key]],'Company+Product scope'!C:C,0))</f>
        <v>Yes</v>
      </c>
    </row>
    <row r="1916" spans="1:10">
      <c r="A1916" t="s">
        <v>51</v>
      </c>
      <c r="B1916" t="s">
        <v>61</v>
      </c>
      <c r="C1916" t="s">
        <v>90</v>
      </c>
      <c r="D1916" t="s">
        <v>57</v>
      </c>
      <c r="E1916">
        <v>100</v>
      </c>
      <c r="F1916" t="s">
        <v>104</v>
      </c>
      <c r="G1916" t="s">
        <v>96</v>
      </c>
      <c r="H1916" s="321">
        <v>3690846432</v>
      </c>
      <c r="I1916" t="str">
        <f>Table3[[#This Row],[Company ]]&amp;Table3[[#This Row],[Product]]</f>
        <v>TysonPigs</v>
      </c>
      <c r="J1916" t="str">
        <f>INDEX('Company+Product scope'!D:D,MATCH(Table3[[#This Row],[Company+Product key]],'Company+Product scope'!C:C,0))</f>
        <v>Yes</v>
      </c>
    </row>
    <row r="1917" spans="1:10">
      <c r="A1917" t="s">
        <v>51</v>
      </c>
      <c r="B1917" t="s">
        <v>70</v>
      </c>
      <c r="C1917" t="s">
        <v>90</v>
      </c>
      <c r="D1917" t="s">
        <v>64</v>
      </c>
      <c r="E1917">
        <v>100</v>
      </c>
      <c r="F1917" t="s">
        <v>104</v>
      </c>
      <c r="G1917" t="s">
        <v>96</v>
      </c>
      <c r="H1917" s="321">
        <v>3900279600</v>
      </c>
      <c r="I1917" t="str">
        <f>Table3[[#This Row],[Company ]]&amp;Table3[[#This Row],[Product]]</f>
        <v>Tönnies GroupPigs</v>
      </c>
      <c r="J1917" t="str">
        <f>INDEX('Company+Product scope'!D:D,MATCH(Table3[[#This Row],[Company+Product key]],'Company+Product scope'!C:C,0))</f>
        <v>Yes</v>
      </c>
    </row>
    <row r="1918" spans="1:10">
      <c r="A1918" t="s">
        <v>51</v>
      </c>
      <c r="B1918" t="s">
        <v>67</v>
      </c>
      <c r="C1918" t="s">
        <v>90</v>
      </c>
      <c r="D1918" t="s">
        <v>64</v>
      </c>
      <c r="E1918">
        <v>100</v>
      </c>
      <c r="F1918" t="s">
        <v>104</v>
      </c>
      <c r="G1918" t="s">
        <v>96</v>
      </c>
      <c r="H1918" s="321">
        <v>3202403601.5999999</v>
      </c>
      <c r="I1918" t="str">
        <f>Table3[[#This Row],[Company ]]&amp;Table3[[#This Row],[Product]]</f>
        <v>Danish CrownPigs</v>
      </c>
      <c r="J1918" t="str">
        <f>INDEX('Company+Product scope'!D:D,MATCH(Table3[[#This Row],[Company+Product key]],'Company+Product scope'!C:C,0))</f>
        <v>Yes</v>
      </c>
    </row>
    <row r="1919" spans="1:10">
      <c r="A1919" t="s">
        <v>51</v>
      </c>
      <c r="B1919" t="s">
        <v>67</v>
      </c>
      <c r="C1919" t="s">
        <v>90</v>
      </c>
      <c r="D1919" t="s">
        <v>88</v>
      </c>
      <c r="E1919">
        <v>100</v>
      </c>
      <c r="F1919" t="s">
        <v>104</v>
      </c>
      <c r="G1919" t="s">
        <v>96</v>
      </c>
      <c r="H1919" s="321">
        <v>277364839.20000005</v>
      </c>
      <c r="I1919" t="str">
        <f>Table3[[#This Row],[Company ]]&amp;Table3[[#This Row],[Product]]</f>
        <v>Danish CrownPigs</v>
      </c>
      <c r="J1919" t="str">
        <f>INDEX('Company+Product scope'!D:D,MATCH(Table3[[#This Row],[Company+Product key]],'Company+Product scope'!C:C,0))</f>
        <v>Yes</v>
      </c>
    </row>
    <row r="1920" spans="1:10">
      <c r="A1920" t="s">
        <v>51</v>
      </c>
      <c r="B1920" t="s">
        <v>66</v>
      </c>
      <c r="C1920" t="s">
        <v>90</v>
      </c>
      <c r="D1920" t="s">
        <v>64</v>
      </c>
      <c r="E1920">
        <v>100</v>
      </c>
      <c r="F1920" t="s">
        <v>104</v>
      </c>
      <c r="G1920" t="s">
        <v>96</v>
      </c>
      <c r="H1920" s="321">
        <v>2638468115.6399999</v>
      </c>
      <c r="I1920" t="str">
        <f>Table3[[#This Row],[Company ]]&amp;Table3[[#This Row],[Product]]</f>
        <v>Vion Food GroupPigs</v>
      </c>
      <c r="J1920" t="str">
        <f>INDEX('Company+Product scope'!D:D,MATCH(Table3[[#This Row],[Company+Product key]],'Company+Product scope'!C:C,0))</f>
        <v>Yes</v>
      </c>
    </row>
    <row r="1921" spans="1:10">
      <c r="A1921" t="s">
        <v>51</v>
      </c>
      <c r="B1921" t="s">
        <v>91</v>
      </c>
      <c r="C1921" t="s">
        <v>90</v>
      </c>
      <c r="D1921" t="s">
        <v>72</v>
      </c>
      <c r="E1921">
        <v>100</v>
      </c>
      <c r="F1921" t="s">
        <v>104</v>
      </c>
      <c r="G1921" t="s">
        <v>96</v>
      </c>
      <c r="H1921" s="321">
        <v>3067933050</v>
      </c>
      <c r="I1921" t="str">
        <f>Table3[[#This Row],[Company ]]&amp;Table3[[#This Row],[Product]]</f>
        <v>Muyuan FoodstuffPigs</v>
      </c>
      <c r="J1921" t="str">
        <f>INDEX('Company+Product scope'!D:D,MATCH(Table3[[#This Row],[Company+Product key]],'Company+Product scope'!C:C,0))</f>
        <v>Yes</v>
      </c>
    </row>
    <row r="1922" spans="1:10">
      <c r="A1922" t="s">
        <v>51</v>
      </c>
      <c r="B1922" t="s">
        <v>73</v>
      </c>
      <c r="C1922" t="s">
        <v>90</v>
      </c>
      <c r="D1922" t="s">
        <v>54</v>
      </c>
      <c r="E1922">
        <v>100</v>
      </c>
      <c r="F1922" t="s">
        <v>104</v>
      </c>
      <c r="G1922" t="s">
        <v>96</v>
      </c>
      <c r="H1922" s="321">
        <v>2136727195.1999998</v>
      </c>
      <c r="I1922" t="str">
        <f>Table3[[#This Row],[Company ]]&amp;Table3[[#This Row],[Product]]</f>
        <v>BRFPigs</v>
      </c>
      <c r="J1922" t="str">
        <f>INDEX('Company+Product scope'!D:D,MATCH(Table3[[#This Row],[Company+Product key]],'Company+Product scope'!C:C,0))</f>
        <v>Yes</v>
      </c>
    </row>
    <row r="1923" spans="1:10">
      <c r="A1923" t="s">
        <v>51</v>
      </c>
      <c r="B1923" t="s">
        <v>92</v>
      </c>
      <c r="C1923" t="s">
        <v>90</v>
      </c>
      <c r="D1923" t="s">
        <v>64</v>
      </c>
      <c r="E1923">
        <v>100</v>
      </c>
      <c r="F1923" t="s">
        <v>104</v>
      </c>
      <c r="G1923" t="s">
        <v>96</v>
      </c>
      <c r="H1923" s="321">
        <v>1864800000</v>
      </c>
      <c r="I1923" t="str">
        <f>Table3[[#This Row],[Company ]]&amp;Table3[[#This Row],[Product]]</f>
        <v>Grupo VallPigs</v>
      </c>
      <c r="J1923" t="str">
        <f>INDEX('Company+Product scope'!D:D,MATCH(Table3[[#This Row],[Company+Product key]],'Company+Product scope'!C:C,0))</f>
        <v>Yes</v>
      </c>
    </row>
    <row r="1924" spans="1:10">
      <c r="A1924" t="s">
        <v>51</v>
      </c>
      <c r="B1924" t="s">
        <v>93</v>
      </c>
      <c r="C1924" t="s">
        <v>90</v>
      </c>
      <c r="D1924" t="s">
        <v>72</v>
      </c>
      <c r="E1924">
        <v>100</v>
      </c>
      <c r="F1924" t="s">
        <v>104</v>
      </c>
      <c r="G1924" t="s">
        <v>96</v>
      </c>
      <c r="H1924" s="321">
        <v>1955055375</v>
      </c>
      <c r="I1924" t="str">
        <f>Table3[[#This Row],[Company ]]&amp;Table3[[#This Row],[Product]]</f>
        <v>Zhengbang GroupPigs</v>
      </c>
      <c r="J1924" t="str">
        <f>INDEX('Company+Product scope'!D:D,MATCH(Table3[[#This Row],[Company+Product key]],'Company+Product scope'!C:C,0))</f>
        <v>Yes</v>
      </c>
    </row>
    <row r="1925" spans="1:10">
      <c r="A1925" t="s">
        <v>51</v>
      </c>
      <c r="B1925" t="s">
        <v>63</v>
      </c>
      <c r="C1925" t="s">
        <v>90</v>
      </c>
      <c r="D1925" t="s">
        <v>64</v>
      </c>
      <c r="E1925">
        <v>100</v>
      </c>
      <c r="F1925" t="s">
        <v>104</v>
      </c>
      <c r="G1925" t="s">
        <v>96</v>
      </c>
      <c r="H1925" s="321">
        <v>1837661538.4615388</v>
      </c>
      <c r="I1925" t="str">
        <f>Table3[[#This Row],[Company ]]&amp;Table3[[#This Row],[Product]]</f>
        <v>BigardPigs</v>
      </c>
      <c r="J1925" t="str">
        <f>INDEX('Company+Product scope'!D:D,MATCH(Table3[[#This Row],[Company+Product key]],'Company+Product scope'!C:C,0))</f>
        <v>Yes</v>
      </c>
    </row>
    <row r="1926" spans="1:10">
      <c r="A1926" t="s">
        <v>51</v>
      </c>
      <c r="B1926" t="s">
        <v>89</v>
      </c>
      <c r="C1926" t="s">
        <v>90</v>
      </c>
      <c r="D1926" t="s">
        <v>54</v>
      </c>
      <c r="E1926">
        <v>100</v>
      </c>
      <c r="F1926" t="s">
        <v>104</v>
      </c>
      <c r="G1926" t="s">
        <v>96</v>
      </c>
      <c r="H1926" s="321">
        <v>1618136250</v>
      </c>
      <c r="I1926" t="str">
        <f>Table3[[#This Row],[Company ]]&amp;Table3[[#This Row],[Product]]</f>
        <v>Aurora AlimentosPigs</v>
      </c>
      <c r="J1926" t="str">
        <f>INDEX('Company+Product scope'!D:D,MATCH(Table3[[#This Row],[Company+Product key]],'Company+Product scope'!C:C,0))</f>
        <v>Yes</v>
      </c>
    </row>
    <row r="1927" spans="1:10">
      <c r="A1927" t="s">
        <v>51</v>
      </c>
      <c r="B1927" t="s">
        <v>77</v>
      </c>
      <c r="C1927" t="s">
        <v>90</v>
      </c>
      <c r="D1927" t="s">
        <v>57</v>
      </c>
      <c r="E1927">
        <v>100</v>
      </c>
      <c r="F1927" t="s">
        <v>104</v>
      </c>
      <c r="G1927" t="s">
        <v>96</v>
      </c>
      <c r="H1927" s="321">
        <v>681720000</v>
      </c>
      <c r="I1927" t="str">
        <f>Table3[[#This Row],[Company ]]&amp;Table3[[#This Row],[Product]]</f>
        <v>Charoen PokphandPigs</v>
      </c>
      <c r="J1927" t="str">
        <f>INDEX('Company+Product scope'!D:D,MATCH(Table3[[#This Row],[Company+Product key]],'Company+Product scope'!C:C,0))</f>
        <v>Yes</v>
      </c>
    </row>
    <row r="1928" spans="1:10">
      <c r="A1928" t="s">
        <v>51</v>
      </c>
      <c r="B1928" t="s">
        <v>77</v>
      </c>
      <c r="C1928" t="s">
        <v>90</v>
      </c>
      <c r="D1928" t="s">
        <v>78</v>
      </c>
      <c r="E1928">
        <v>100</v>
      </c>
      <c r="F1928" t="s">
        <v>104</v>
      </c>
      <c r="G1928" t="s">
        <v>96</v>
      </c>
      <c r="H1928" s="321">
        <v>622282500</v>
      </c>
      <c r="I1928" t="str">
        <f>Table3[[#This Row],[Company ]]&amp;Table3[[#This Row],[Product]]</f>
        <v>Charoen PokphandPigs</v>
      </c>
      <c r="J1928" t="str">
        <f>INDEX('Company+Product scope'!D:D,MATCH(Table3[[#This Row],[Company+Product key]],'Company+Product scope'!C:C,0))</f>
        <v>Yes</v>
      </c>
    </row>
    <row r="1929" spans="1:10">
      <c r="A1929" t="s">
        <v>51</v>
      </c>
      <c r="B1929" t="s">
        <v>77</v>
      </c>
      <c r="C1929" t="s">
        <v>90</v>
      </c>
      <c r="D1929" t="s">
        <v>72</v>
      </c>
      <c r="E1929">
        <v>100</v>
      </c>
      <c r="F1929" t="s">
        <v>104</v>
      </c>
      <c r="G1929" t="s">
        <v>96</v>
      </c>
      <c r="H1929" s="321">
        <v>261445275</v>
      </c>
      <c r="I1929" t="str">
        <f>Table3[[#This Row],[Company ]]&amp;Table3[[#This Row],[Product]]</f>
        <v>Charoen PokphandPigs</v>
      </c>
      <c r="J1929" t="str">
        <f>INDEX('Company+Product scope'!D:D,MATCH(Table3[[#This Row],[Company+Product key]],'Company+Product scope'!C:C,0))</f>
        <v>Yes</v>
      </c>
    </row>
    <row r="1930" spans="1:10">
      <c r="A1930" t="s">
        <v>51</v>
      </c>
      <c r="B1930" t="s">
        <v>69</v>
      </c>
      <c r="C1930" t="s">
        <v>90</v>
      </c>
      <c r="D1930" t="s">
        <v>64</v>
      </c>
      <c r="E1930">
        <v>100</v>
      </c>
      <c r="F1930" t="s">
        <v>104</v>
      </c>
      <c r="G1930" t="s">
        <v>96</v>
      </c>
      <c r="H1930" s="321">
        <v>1446984000</v>
      </c>
      <c r="I1930" t="str">
        <f>Table3[[#This Row],[Company ]]&amp;Table3[[#This Row],[Product]]</f>
        <v>WestfleischPigs</v>
      </c>
      <c r="J1930" t="str">
        <f>INDEX('Company+Product scope'!D:D,MATCH(Table3[[#This Row],[Company+Product key]],'Company+Product scope'!C:C,0))</f>
        <v>Yes</v>
      </c>
    </row>
    <row r="1931" spans="1:10">
      <c r="A1931" t="s">
        <v>51</v>
      </c>
      <c r="B1931" t="s">
        <v>94</v>
      </c>
      <c r="C1931" t="s">
        <v>90</v>
      </c>
      <c r="D1931" t="s">
        <v>64</v>
      </c>
      <c r="E1931">
        <v>100</v>
      </c>
      <c r="F1931" t="s">
        <v>104</v>
      </c>
      <c r="G1931" t="s">
        <v>96</v>
      </c>
      <c r="H1931" s="321">
        <v>1403136000</v>
      </c>
      <c r="I1931" t="str">
        <f>Table3[[#This Row],[Company ]]&amp;Table3[[#This Row],[Product]]</f>
        <v>Grupo JorgePigs</v>
      </c>
      <c r="J1931" t="str">
        <f>INDEX('Company+Product scope'!D:D,MATCH(Table3[[#This Row],[Company+Product key]],'Company+Product scope'!C:C,0))</f>
        <v>Yes</v>
      </c>
    </row>
    <row r="1932" spans="1:10">
      <c r="A1932" t="s">
        <v>51</v>
      </c>
      <c r="B1932" t="s">
        <v>83</v>
      </c>
      <c r="C1932" t="s">
        <v>90</v>
      </c>
      <c r="D1932" t="s">
        <v>72</v>
      </c>
      <c r="E1932">
        <v>100</v>
      </c>
      <c r="F1932" t="s">
        <v>104</v>
      </c>
      <c r="G1932" t="s">
        <v>96</v>
      </c>
      <c r="H1932" s="321">
        <v>916215300</v>
      </c>
      <c r="I1932" t="str">
        <f>Table3[[#This Row],[Company ]]&amp;Table3[[#This Row],[Product]]</f>
        <v>New Hope GroupPigs</v>
      </c>
      <c r="J1932" t="str">
        <f>INDEX('Company+Product scope'!D:D,MATCH(Table3[[#This Row],[Company+Product key]],'Company+Product scope'!C:C,0))</f>
        <v>Yes</v>
      </c>
    </row>
    <row r="1933" spans="1:10">
      <c r="A1933" t="s">
        <v>51</v>
      </c>
      <c r="B1933" t="s">
        <v>74</v>
      </c>
      <c r="C1933" t="s">
        <v>90</v>
      </c>
      <c r="D1933" t="s">
        <v>72</v>
      </c>
      <c r="E1933">
        <v>100</v>
      </c>
      <c r="F1933" t="s">
        <v>104</v>
      </c>
      <c r="G1933" t="s">
        <v>96</v>
      </c>
      <c r="H1933" s="321">
        <v>888451200</v>
      </c>
      <c r="I1933" t="str">
        <f>Table3[[#This Row],[Company ]]&amp;Table3[[#This Row],[Product]]</f>
        <v>Wen's Food GroupPigs</v>
      </c>
      <c r="J1933" t="str">
        <f>INDEX('Company+Product scope'!D:D,MATCH(Table3[[#This Row],[Company+Product key]],'Company+Product scope'!C:C,0))</f>
        <v>Yes</v>
      </c>
    </row>
    <row r="1934" spans="1:10">
      <c r="A1934" t="s">
        <v>51</v>
      </c>
      <c r="B1934" t="s">
        <v>65</v>
      </c>
      <c r="C1934" t="s">
        <v>90</v>
      </c>
      <c r="D1934" t="s">
        <v>64</v>
      </c>
      <c r="E1934">
        <v>100</v>
      </c>
      <c r="F1934" t="s">
        <v>104</v>
      </c>
      <c r="G1934" t="s">
        <v>96</v>
      </c>
      <c r="H1934" s="321">
        <v>155076923.07692307</v>
      </c>
      <c r="I1934" t="str">
        <f>Table3[[#This Row],[Company ]]&amp;Table3[[#This Row],[Product]]</f>
        <v>Gruppo CremoniniPigs</v>
      </c>
      <c r="J1934" t="str">
        <f>INDEX('Company+Product scope'!D:D,MATCH(Table3[[#This Row],[Company+Product key]],'Company+Product scope'!C:C,0))</f>
        <v>Yes</v>
      </c>
    </row>
    <row r="1935" spans="1:10">
      <c r="A1935" t="s">
        <v>51</v>
      </c>
      <c r="B1935" t="s">
        <v>52</v>
      </c>
      <c r="C1935" t="s">
        <v>53</v>
      </c>
      <c r="D1935" t="s">
        <v>54</v>
      </c>
      <c r="E1935">
        <v>100</v>
      </c>
      <c r="F1935" t="s">
        <v>105</v>
      </c>
      <c r="G1935" t="s">
        <v>96</v>
      </c>
      <c r="H1935" s="321">
        <v>10145568161.736582</v>
      </c>
      <c r="I1935" t="str">
        <f>Table3[[#This Row],[Company ]]&amp;Table3[[#This Row],[Product]]</f>
        <v>JBSCattle</v>
      </c>
      <c r="J1935" t="str">
        <f>INDEX('Company+Product scope'!D:D,MATCH(Table3[[#This Row],[Company+Product key]],'Company+Product scope'!C:C,0))</f>
        <v>Yes</v>
      </c>
    </row>
    <row r="1936" spans="1:10">
      <c r="A1936" t="s">
        <v>51</v>
      </c>
      <c r="B1936" t="s">
        <v>52</v>
      </c>
      <c r="C1936" t="s">
        <v>53</v>
      </c>
      <c r="D1936" t="s">
        <v>57</v>
      </c>
      <c r="E1936">
        <v>100</v>
      </c>
      <c r="F1936" t="s">
        <v>105</v>
      </c>
      <c r="G1936" t="s">
        <v>96</v>
      </c>
      <c r="H1936" s="321">
        <v>10970203908.943369</v>
      </c>
      <c r="I1936" t="str">
        <f>Table3[[#This Row],[Company ]]&amp;Table3[[#This Row],[Product]]</f>
        <v>JBSCattle</v>
      </c>
      <c r="J1936" t="str">
        <f>INDEX('Company+Product scope'!D:D,MATCH(Table3[[#This Row],[Company+Product key]],'Company+Product scope'!C:C,0))</f>
        <v>Yes</v>
      </c>
    </row>
    <row r="1937" spans="1:10">
      <c r="A1937" t="s">
        <v>51</v>
      </c>
      <c r="B1937" t="s">
        <v>52</v>
      </c>
      <c r="C1937" t="s">
        <v>53</v>
      </c>
      <c r="D1937" t="s">
        <v>58</v>
      </c>
      <c r="E1937">
        <v>100</v>
      </c>
      <c r="F1937" t="s">
        <v>105</v>
      </c>
      <c r="G1937" t="s">
        <v>96</v>
      </c>
      <c r="H1937" s="321">
        <v>2030334032.1628003</v>
      </c>
      <c r="I1937" t="str">
        <f>Table3[[#This Row],[Company ]]&amp;Table3[[#This Row],[Product]]</f>
        <v>JBSCattle</v>
      </c>
      <c r="J1937" t="str">
        <f>INDEX('Company+Product scope'!D:D,MATCH(Table3[[#This Row],[Company+Product key]],'Company+Product scope'!C:C,0))</f>
        <v>Yes</v>
      </c>
    </row>
    <row r="1938" spans="1:10">
      <c r="A1938" t="s">
        <v>51</v>
      </c>
      <c r="B1938" t="s">
        <v>59</v>
      </c>
      <c r="C1938" t="s">
        <v>53</v>
      </c>
      <c r="D1938" t="s">
        <v>54</v>
      </c>
      <c r="E1938">
        <v>100</v>
      </c>
      <c r="F1938" t="s">
        <v>105</v>
      </c>
      <c r="G1938" t="s">
        <v>96</v>
      </c>
      <c r="H1938" s="321">
        <v>4178748240.5124445</v>
      </c>
      <c r="I1938" t="str">
        <f>Table3[[#This Row],[Company ]]&amp;Table3[[#This Row],[Product]]</f>
        <v>MarfrigCattle</v>
      </c>
      <c r="J1938" t="str">
        <f>INDEX('Company+Product scope'!D:D,MATCH(Table3[[#This Row],[Company+Product key]],'Company+Product scope'!C:C,0))</f>
        <v>Yes</v>
      </c>
    </row>
    <row r="1939" spans="1:10">
      <c r="A1939" t="s">
        <v>51</v>
      </c>
      <c r="B1939" t="s">
        <v>59</v>
      </c>
      <c r="C1939" t="s">
        <v>53</v>
      </c>
      <c r="D1939" t="s">
        <v>57</v>
      </c>
      <c r="E1939">
        <v>100</v>
      </c>
      <c r="F1939" t="s">
        <v>105</v>
      </c>
      <c r="G1939" t="s">
        <v>96</v>
      </c>
      <c r="H1939" s="321">
        <v>3604175795.1795402</v>
      </c>
      <c r="I1939" t="str">
        <f>Table3[[#This Row],[Company ]]&amp;Table3[[#This Row],[Product]]</f>
        <v>MarfrigCattle</v>
      </c>
      <c r="J1939" t="str">
        <f>INDEX('Company+Product scope'!D:D,MATCH(Table3[[#This Row],[Company+Product key]],'Company+Product scope'!C:C,0))</f>
        <v>Yes</v>
      </c>
    </row>
    <row r="1940" spans="1:10">
      <c r="A1940" t="s">
        <v>51</v>
      </c>
      <c r="B1940" t="s">
        <v>60</v>
      </c>
      <c r="C1940" t="s">
        <v>53</v>
      </c>
      <c r="D1940" t="s">
        <v>57</v>
      </c>
      <c r="E1940">
        <v>100</v>
      </c>
      <c r="F1940" t="s">
        <v>105</v>
      </c>
      <c r="G1940" t="s">
        <v>96</v>
      </c>
      <c r="H1940" s="321">
        <v>8571828027.7777767</v>
      </c>
      <c r="I1940" t="str">
        <f>Table3[[#This Row],[Company ]]&amp;Table3[[#This Row],[Product]]</f>
        <v>CargillCattle</v>
      </c>
      <c r="J1940" t="str">
        <f>INDEX('Company+Product scope'!D:D,MATCH(Table3[[#This Row],[Company+Product key]],'Company+Product scope'!C:C,0))</f>
        <v>Yes</v>
      </c>
    </row>
    <row r="1941" spans="1:10">
      <c r="A1941" t="s">
        <v>51</v>
      </c>
      <c r="B1941" t="s">
        <v>60</v>
      </c>
      <c r="C1941" t="s">
        <v>53</v>
      </c>
      <c r="D1941" t="s">
        <v>58</v>
      </c>
      <c r="E1941">
        <v>100</v>
      </c>
      <c r="F1941" t="s">
        <v>105</v>
      </c>
      <c r="G1941" t="s">
        <v>96</v>
      </c>
      <c r="H1941" s="321">
        <v>577297500</v>
      </c>
      <c r="I1941" t="str">
        <f>Table3[[#This Row],[Company ]]&amp;Table3[[#This Row],[Product]]</f>
        <v>CargillCattle</v>
      </c>
      <c r="J1941" t="str">
        <f>INDEX('Company+Product scope'!D:D,MATCH(Table3[[#This Row],[Company+Product key]],'Company+Product scope'!C:C,0))</f>
        <v>Yes</v>
      </c>
    </row>
    <row r="1942" spans="1:10">
      <c r="A1942" t="s">
        <v>51</v>
      </c>
      <c r="B1942" t="s">
        <v>61</v>
      </c>
      <c r="C1942" t="s">
        <v>53</v>
      </c>
      <c r="D1942" t="s">
        <v>57</v>
      </c>
      <c r="E1942">
        <v>100</v>
      </c>
      <c r="F1942" t="s">
        <v>105</v>
      </c>
      <c r="G1942" t="s">
        <v>96</v>
      </c>
      <c r="H1942" s="321">
        <v>7240238277.4789677</v>
      </c>
      <c r="I1942" t="str">
        <f>Table3[[#This Row],[Company ]]&amp;Table3[[#This Row],[Product]]</f>
        <v>TysonCattle</v>
      </c>
      <c r="J1942" t="str">
        <f>INDEX('Company+Product scope'!D:D,MATCH(Table3[[#This Row],[Company+Product key]],'Company+Product scope'!C:C,0))</f>
        <v>Yes</v>
      </c>
    </row>
    <row r="1943" spans="1:10">
      <c r="A1943" t="s">
        <v>51</v>
      </c>
      <c r="B1943" t="s">
        <v>61</v>
      </c>
      <c r="C1943" t="s">
        <v>53</v>
      </c>
      <c r="D1943" t="s">
        <v>58</v>
      </c>
      <c r="E1943">
        <v>100</v>
      </c>
      <c r="F1943" t="s">
        <v>105</v>
      </c>
      <c r="G1943" t="s">
        <v>96</v>
      </c>
      <c r="H1943" s="321">
        <v>350084200.14285707</v>
      </c>
      <c r="I1943" t="str">
        <f>Table3[[#This Row],[Company ]]&amp;Table3[[#This Row],[Product]]</f>
        <v>TysonCattle</v>
      </c>
      <c r="J1943" t="str">
        <f>INDEX('Company+Product scope'!D:D,MATCH(Table3[[#This Row],[Company+Product key]],'Company+Product scope'!C:C,0))</f>
        <v>Yes</v>
      </c>
    </row>
    <row r="1944" spans="1:10">
      <c r="A1944" t="s">
        <v>51</v>
      </c>
      <c r="B1944" t="s">
        <v>62</v>
      </c>
      <c r="C1944" t="s">
        <v>53</v>
      </c>
      <c r="D1944" t="s">
        <v>54</v>
      </c>
      <c r="E1944">
        <v>100</v>
      </c>
      <c r="F1944" t="s">
        <v>105</v>
      </c>
      <c r="G1944" t="s">
        <v>96</v>
      </c>
      <c r="H1944" s="321">
        <v>4263216973.166666</v>
      </c>
      <c r="I1944" t="str">
        <f>Table3[[#This Row],[Company ]]&amp;Table3[[#This Row],[Product]]</f>
        <v>MinervaCattle</v>
      </c>
      <c r="J1944" t="str">
        <f>INDEX('Company+Product scope'!D:D,MATCH(Table3[[#This Row],[Company+Product key]],'Company+Product scope'!C:C,0))</f>
        <v>Yes</v>
      </c>
    </row>
    <row r="1945" spans="1:10">
      <c r="A1945" t="s">
        <v>51</v>
      </c>
      <c r="B1945" t="s">
        <v>63</v>
      </c>
      <c r="C1945" t="s">
        <v>53</v>
      </c>
      <c r="D1945" t="s">
        <v>64</v>
      </c>
      <c r="E1945">
        <v>100</v>
      </c>
      <c r="F1945" t="s">
        <v>105</v>
      </c>
      <c r="G1945" t="s">
        <v>96</v>
      </c>
      <c r="H1945" s="321">
        <v>3318758400.000001</v>
      </c>
      <c r="I1945" t="str">
        <f>Table3[[#This Row],[Company ]]&amp;Table3[[#This Row],[Product]]</f>
        <v>BigardCattle</v>
      </c>
      <c r="J1945" t="str">
        <f>INDEX('Company+Product scope'!D:D,MATCH(Table3[[#This Row],[Company+Product key]],'Company+Product scope'!C:C,0))</f>
        <v>Yes</v>
      </c>
    </row>
    <row r="1946" spans="1:10">
      <c r="A1946" t="s">
        <v>51</v>
      </c>
      <c r="B1946" t="s">
        <v>65</v>
      </c>
      <c r="C1946" t="s">
        <v>53</v>
      </c>
      <c r="D1946" t="s">
        <v>64</v>
      </c>
      <c r="E1946">
        <v>100</v>
      </c>
      <c r="F1946" t="s">
        <v>105</v>
      </c>
      <c r="G1946" t="s">
        <v>96</v>
      </c>
      <c r="H1946" s="321">
        <v>3203603960</v>
      </c>
      <c r="I1946" t="str">
        <f>Table3[[#This Row],[Company ]]&amp;Table3[[#This Row],[Product]]</f>
        <v>Gruppo CremoniniCattle</v>
      </c>
      <c r="J1946" t="str">
        <f>INDEX('Company+Product scope'!D:D,MATCH(Table3[[#This Row],[Company+Product key]],'Company+Product scope'!C:C,0))</f>
        <v>Yes</v>
      </c>
    </row>
    <row r="1947" spans="1:10">
      <c r="A1947" t="s">
        <v>51</v>
      </c>
      <c r="B1947" t="s">
        <v>66</v>
      </c>
      <c r="C1947" t="s">
        <v>53</v>
      </c>
      <c r="D1947" t="s">
        <v>64</v>
      </c>
      <c r="E1947">
        <v>100</v>
      </c>
      <c r="F1947" t="s">
        <v>105</v>
      </c>
      <c r="G1947" t="s">
        <v>96</v>
      </c>
      <c r="H1947" s="321">
        <v>1315899439.1602499</v>
      </c>
      <c r="I1947" t="str">
        <f>Table3[[#This Row],[Company ]]&amp;Table3[[#This Row],[Product]]</f>
        <v>Vion Food GroupCattle</v>
      </c>
      <c r="J1947" t="str">
        <f>INDEX('Company+Product scope'!D:D,MATCH(Table3[[#This Row],[Company+Product key]],'Company+Product scope'!C:C,0))</f>
        <v>Yes</v>
      </c>
    </row>
    <row r="1948" spans="1:10">
      <c r="A1948" t="s">
        <v>51</v>
      </c>
      <c r="B1948" t="s">
        <v>67</v>
      </c>
      <c r="C1948" t="s">
        <v>53</v>
      </c>
      <c r="D1948" t="s">
        <v>64</v>
      </c>
      <c r="E1948">
        <v>100</v>
      </c>
      <c r="F1948" t="s">
        <v>105</v>
      </c>
      <c r="G1948" t="s">
        <v>96</v>
      </c>
      <c r="H1948" s="321">
        <v>1309525384.5</v>
      </c>
      <c r="I1948" t="str">
        <f>Table3[[#This Row],[Company ]]&amp;Table3[[#This Row],[Product]]</f>
        <v>Danish CrownCattle</v>
      </c>
      <c r="J1948" t="str">
        <f>INDEX('Company+Product scope'!D:D,MATCH(Table3[[#This Row],[Company+Product key]],'Company+Product scope'!C:C,0))</f>
        <v>Yes</v>
      </c>
    </row>
    <row r="1949" spans="1:10">
      <c r="A1949" t="s">
        <v>51</v>
      </c>
      <c r="B1949" t="s">
        <v>68</v>
      </c>
      <c r="C1949" t="s">
        <v>53</v>
      </c>
      <c r="D1949" t="s">
        <v>58</v>
      </c>
      <c r="E1949">
        <v>100</v>
      </c>
      <c r="F1949" t="s">
        <v>105</v>
      </c>
      <c r="G1949" t="s">
        <v>96</v>
      </c>
      <c r="H1949" s="321">
        <v>577297500</v>
      </c>
      <c r="I1949" t="str">
        <f>Table3[[#This Row],[Company ]]&amp;Table3[[#This Row],[Product]]</f>
        <v>Teys Cattle</v>
      </c>
      <c r="J1949" t="str">
        <f>INDEX('Company+Product scope'!D:D,MATCH(Table3[[#This Row],[Company+Product key]],'Company+Product scope'!C:C,0))</f>
        <v>Yes</v>
      </c>
    </row>
    <row r="1950" spans="1:10">
      <c r="A1950" t="s">
        <v>51</v>
      </c>
      <c r="B1950" t="s">
        <v>69</v>
      </c>
      <c r="C1950" t="s">
        <v>53</v>
      </c>
      <c r="D1950" t="s">
        <v>64</v>
      </c>
      <c r="E1950">
        <v>100</v>
      </c>
      <c r="F1950" t="s">
        <v>105</v>
      </c>
      <c r="G1950" t="s">
        <v>96</v>
      </c>
      <c r="H1950" s="321">
        <v>654418984.80000007</v>
      </c>
      <c r="I1950" t="str">
        <f>Table3[[#This Row],[Company ]]&amp;Table3[[#This Row],[Product]]</f>
        <v>WestfleischCattle</v>
      </c>
      <c r="J1950" t="str">
        <f>INDEX('Company+Product scope'!D:D,MATCH(Table3[[#This Row],[Company+Product key]],'Company+Product scope'!C:C,0))</f>
        <v>Yes</v>
      </c>
    </row>
    <row r="1951" spans="1:10">
      <c r="A1951" t="s">
        <v>51</v>
      </c>
      <c r="B1951" t="s">
        <v>70</v>
      </c>
      <c r="C1951" t="s">
        <v>53</v>
      </c>
      <c r="D1951" t="s">
        <v>64</v>
      </c>
      <c r="E1951">
        <v>100</v>
      </c>
      <c r="F1951" t="s">
        <v>105</v>
      </c>
      <c r="G1951" t="s">
        <v>96</v>
      </c>
      <c r="H1951" s="321">
        <v>625547559</v>
      </c>
      <c r="I1951" t="str">
        <f>Table3[[#This Row],[Company ]]&amp;Table3[[#This Row],[Product]]</f>
        <v>Tönnies GroupCattle</v>
      </c>
      <c r="J1951" t="str">
        <f>INDEX('Company+Product scope'!D:D,MATCH(Table3[[#This Row],[Company+Product key]],'Company+Product scope'!C:C,0))</f>
        <v>Yes</v>
      </c>
    </row>
    <row r="1952" spans="1:10">
      <c r="A1952" t="s">
        <v>51</v>
      </c>
      <c r="B1952" t="s">
        <v>52</v>
      </c>
      <c r="C1952" t="s">
        <v>71</v>
      </c>
      <c r="D1952" t="s">
        <v>57</v>
      </c>
      <c r="E1952">
        <v>100</v>
      </c>
      <c r="F1952" t="s">
        <v>105</v>
      </c>
      <c r="G1952" t="s">
        <v>96</v>
      </c>
      <c r="H1952" s="321">
        <v>1178181413.3996308</v>
      </c>
      <c r="I1952" t="str">
        <f>Table3[[#This Row],[Company ]]&amp;Table3[[#This Row],[Product]]</f>
        <v>JBSChicken</v>
      </c>
      <c r="J1952" t="str">
        <f>INDEX('Company+Product scope'!D:D,MATCH(Table3[[#This Row],[Company+Product key]],'Company+Product scope'!C:C,0))</f>
        <v>Yes</v>
      </c>
    </row>
    <row r="1953" spans="1:10">
      <c r="A1953" t="s">
        <v>51</v>
      </c>
      <c r="B1953" t="s">
        <v>52</v>
      </c>
      <c r="C1953" t="s">
        <v>71</v>
      </c>
      <c r="D1953" t="s">
        <v>54</v>
      </c>
      <c r="E1953">
        <v>100</v>
      </c>
      <c r="F1953" t="s">
        <v>105</v>
      </c>
      <c r="G1953" t="s">
        <v>96</v>
      </c>
      <c r="H1953" s="321">
        <v>1442766594.2976003</v>
      </c>
      <c r="I1953" t="str">
        <f>Table3[[#This Row],[Company ]]&amp;Table3[[#This Row],[Product]]</f>
        <v>JBSChicken</v>
      </c>
      <c r="J1953" t="str">
        <f>INDEX('Company+Product scope'!D:D,MATCH(Table3[[#This Row],[Company+Product key]],'Company+Product scope'!C:C,0))</f>
        <v>Yes</v>
      </c>
    </row>
    <row r="1954" spans="1:10">
      <c r="A1954" t="s">
        <v>51</v>
      </c>
      <c r="B1954" t="s">
        <v>52</v>
      </c>
      <c r="C1954" t="s">
        <v>71</v>
      </c>
      <c r="D1954" t="s">
        <v>64</v>
      </c>
      <c r="E1954">
        <v>100</v>
      </c>
      <c r="F1954" t="s">
        <v>105</v>
      </c>
      <c r="G1954" t="s">
        <v>96</v>
      </c>
      <c r="H1954" s="321">
        <v>406267623.1436308</v>
      </c>
      <c r="I1954" t="str">
        <f>Table3[[#This Row],[Company ]]&amp;Table3[[#This Row],[Product]]</f>
        <v>JBSChicken</v>
      </c>
      <c r="J1954" t="str">
        <f>INDEX('Company+Product scope'!D:D,MATCH(Table3[[#This Row],[Company+Product key]],'Company+Product scope'!C:C,0))</f>
        <v>Yes</v>
      </c>
    </row>
    <row r="1955" spans="1:10">
      <c r="A1955" t="s">
        <v>51</v>
      </c>
      <c r="B1955" t="s">
        <v>61</v>
      </c>
      <c r="C1955" t="s">
        <v>71</v>
      </c>
      <c r="D1955" t="s">
        <v>57</v>
      </c>
      <c r="E1955">
        <v>100</v>
      </c>
      <c r="F1955" t="s">
        <v>105</v>
      </c>
      <c r="G1955" t="s">
        <v>96</v>
      </c>
      <c r="H1955" s="321">
        <v>1132952673.1354837</v>
      </c>
      <c r="I1955" t="str">
        <f>Table3[[#This Row],[Company ]]&amp;Table3[[#This Row],[Product]]</f>
        <v>TysonChicken</v>
      </c>
      <c r="J1955" t="str">
        <f>INDEX('Company+Product scope'!D:D,MATCH(Table3[[#This Row],[Company+Product key]],'Company+Product scope'!C:C,0))</f>
        <v>Yes</v>
      </c>
    </row>
    <row r="1956" spans="1:10">
      <c r="A1956" t="s">
        <v>51</v>
      </c>
      <c r="B1956" t="s">
        <v>61</v>
      </c>
      <c r="C1956" t="s">
        <v>71</v>
      </c>
      <c r="D1956" t="s">
        <v>72</v>
      </c>
      <c r="E1956">
        <v>100</v>
      </c>
      <c r="F1956" t="s">
        <v>105</v>
      </c>
      <c r="G1956" t="s">
        <v>96</v>
      </c>
      <c r="H1956" s="321">
        <v>213851256.38709676</v>
      </c>
      <c r="I1956" t="str">
        <f>Table3[[#This Row],[Company ]]&amp;Table3[[#This Row],[Product]]</f>
        <v>TysonChicken</v>
      </c>
      <c r="J1956" t="str">
        <f>INDEX('Company+Product scope'!D:D,MATCH(Table3[[#This Row],[Company+Product key]],'Company+Product scope'!C:C,0))</f>
        <v>Yes</v>
      </c>
    </row>
    <row r="1957" spans="1:10">
      <c r="A1957" t="s">
        <v>51</v>
      </c>
      <c r="B1957" t="s">
        <v>73</v>
      </c>
      <c r="C1957" t="s">
        <v>71</v>
      </c>
      <c r="D1957" t="s">
        <v>54</v>
      </c>
      <c r="E1957">
        <v>100</v>
      </c>
      <c r="F1957" t="s">
        <v>105</v>
      </c>
      <c r="G1957" t="s">
        <v>96</v>
      </c>
      <c r="H1957" s="321">
        <v>1646955047.7952003</v>
      </c>
      <c r="I1957" t="str">
        <f>Table3[[#This Row],[Company ]]&amp;Table3[[#This Row],[Product]]</f>
        <v>BRFChicken</v>
      </c>
      <c r="J1957" t="str">
        <f>INDEX('Company+Product scope'!D:D,MATCH(Table3[[#This Row],[Company+Product key]],'Company+Product scope'!C:C,0))</f>
        <v>Yes</v>
      </c>
    </row>
    <row r="1958" spans="1:10">
      <c r="A1958" t="s">
        <v>51</v>
      </c>
      <c r="B1958" t="s">
        <v>74</v>
      </c>
      <c r="C1958" t="s">
        <v>71</v>
      </c>
      <c r="D1958" t="s">
        <v>72</v>
      </c>
      <c r="E1958">
        <v>100</v>
      </c>
      <c r="F1958" t="s">
        <v>105</v>
      </c>
      <c r="G1958" t="s">
        <v>96</v>
      </c>
      <c r="H1958" s="321">
        <v>1211394366</v>
      </c>
      <c r="I1958" t="str">
        <f>Table3[[#This Row],[Company ]]&amp;Table3[[#This Row],[Product]]</f>
        <v>Wen's Food GroupChicken</v>
      </c>
      <c r="J1958" t="str">
        <f>INDEX('Company+Product scope'!D:D,MATCH(Table3[[#This Row],[Company+Product key]],'Company+Product scope'!C:C,0))</f>
        <v>Yes</v>
      </c>
    </row>
    <row r="1959" spans="1:10">
      <c r="A1959" t="s">
        <v>51</v>
      </c>
      <c r="B1959" t="s">
        <v>60</v>
      </c>
      <c r="C1959" t="s">
        <v>71</v>
      </c>
      <c r="D1959" t="s">
        <v>57</v>
      </c>
      <c r="E1959">
        <v>100</v>
      </c>
      <c r="F1959" t="s">
        <v>105</v>
      </c>
      <c r="G1959" t="s">
        <v>96</v>
      </c>
      <c r="H1959" s="321">
        <v>350076729.60000002</v>
      </c>
      <c r="I1959" t="str">
        <f>Table3[[#This Row],[Company ]]&amp;Table3[[#This Row],[Product]]</f>
        <v>CargillChicken</v>
      </c>
      <c r="J1959" t="str">
        <f>INDEX('Company+Product scope'!D:D,MATCH(Table3[[#This Row],[Company+Product key]],'Company+Product scope'!C:C,0))</f>
        <v>Yes</v>
      </c>
    </row>
    <row r="1960" spans="1:10">
      <c r="A1960" t="s">
        <v>51</v>
      </c>
      <c r="B1960" t="s">
        <v>60</v>
      </c>
      <c r="C1960" t="s">
        <v>71</v>
      </c>
      <c r="D1960" t="s">
        <v>54</v>
      </c>
      <c r="E1960">
        <v>100</v>
      </c>
      <c r="F1960" t="s">
        <v>105</v>
      </c>
      <c r="G1960" t="s">
        <v>96</v>
      </c>
      <c r="H1960" s="321">
        <v>274808248</v>
      </c>
      <c r="I1960" t="str">
        <f>Table3[[#This Row],[Company ]]&amp;Table3[[#This Row],[Product]]</f>
        <v>CargillChicken</v>
      </c>
      <c r="J1960" t="str">
        <f>INDEX('Company+Product scope'!D:D,MATCH(Table3[[#This Row],[Company+Product key]],'Company+Product scope'!C:C,0))</f>
        <v>Yes</v>
      </c>
    </row>
    <row r="1961" spans="1:10">
      <c r="A1961" t="s">
        <v>51</v>
      </c>
      <c r="B1961" t="s">
        <v>60</v>
      </c>
      <c r="C1961" t="s">
        <v>71</v>
      </c>
      <c r="D1961" t="s">
        <v>72</v>
      </c>
      <c r="E1961">
        <v>100</v>
      </c>
      <c r="F1961" t="s">
        <v>105</v>
      </c>
      <c r="G1961" t="s">
        <v>96</v>
      </c>
      <c r="H1961" s="321">
        <v>184320360</v>
      </c>
      <c r="I1961" t="str">
        <f>Table3[[#This Row],[Company ]]&amp;Table3[[#This Row],[Product]]</f>
        <v>CargillChicken</v>
      </c>
      <c r="J1961" t="str">
        <f>INDEX('Company+Product scope'!D:D,MATCH(Table3[[#This Row],[Company+Product key]],'Company+Product scope'!C:C,0))</f>
        <v>Yes</v>
      </c>
    </row>
    <row r="1962" spans="1:10">
      <c r="A1962" t="s">
        <v>51</v>
      </c>
      <c r="B1962" t="s">
        <v>60</v>
      </c>
      <c r="C1962" t="s">
        <v>71</v>
      </c>
      <c r="D1962" t="s">
        <v>64</v>
      </c>
      <c r="E1962">
        <v>100</v>
      </c>
      <c r="F1962" t="s">
        <v>105</v>
      </c>
      <c r="G1962" t="s">
        <v>96</v>
      </c>
      <c r="H1962" s="321">
        <v>148366944</v>
      </c>
      <c r="I1962" t="str">
        <f>Table3[[#This Row],[Company ]]&amp;Table3[[#This Row],[Product]]</f>
        <v>CargillChicken</v>
      </c>
      <c r="J1962" t="str">
        <f>INDEX('Company+Product scope'!D:D,MATCH(Table3[[#This Row],[Company+Product key]],'Company+Product scope'!C:C,0))</f>
        <v>Yes</v>
      </c>
    </row>
    <row r="1963" spans="1:10">
      <c r="A1963" t="s">
        <v>51</v>
      </c>
      <c r="B1963" t="s">
        <v>75</v>
      </c>
      <c r="C1963" t="s">
        <v>71</v>
      </c>
      <c r="D1963" t="s">
        <v>72</v>
      </c>
      <c r="E1963">
        <v>100</v>
      </c>
      <c r="F1963" t="s">
        <v>105</v>
      </c>
      <c r="G1963" t="s">
        <v>96</v>
      </c>
      <c r="H1963" s="321">
        <v>1004545961.9999999</v>
      </c>
      <c r="I1963" t="str">
        <f>Table3[[#This Row],[Company ]]&amp;Table3[[#This Row],[Product]]</f>
        <v>JapfaChicken</v>
      </c>
      <c r="J1963" t="str">
        <f>INDEX('Company+Product scope'!D:D,MATCH(Table3[[#This Row],[Company+Product key]],'Company+Product scope'!C:C,0))</f>
        <v>Yes</v>
      </c>
    </row>
    <row r="1964" spans="1:10">
      <c r="A1964" t="s">
        <v>51</v>
      </c>
      <c r="B1964" t="s">
        <v>76</v>
      </c>
      <c r="C1964" t="s">
        <v>71</v>
      </c>
      <c r="D1964" t="s">
        <v>72</v>
      </c>
      <c r="E1964">
        <v>100</v>
      </c>
      <c r="F1964" t="s">
        <v>105</v>
      </c>
      <c r="G1964" t="s">
        <v>96</v>
      </c>
      <c r="H1964" s="321">
        <v>829441620</v>
      </c>
      <c r="I1964" t="str">
        <f>Table3[[#This Row],[Company ]]&amp;Table3[[#This Row],[Product]]</f>
        <v>Wellhope AgritechChicken</v>
      </c>
      <c r="J1964" t="str">
        <f>INDEX('Company+Product scope'!D:D,MATCH(Table3[[#This Row],[Company+Product key]],'Company+Product scope'!C:C,0))</f>
        <v>Yes</v>
      </c>
    </row>
    <row r="1965" spans="1:10">
      <c r="A1965" t="s">
        <v>51</v>
      </c>
      <c r="B1965" t="s">
        <v>77</v>
      </c>
      <c r="C1965" t="s">
        <v>71</v>
      </c>
      <c r="D1965" t="s">
        <v>72</v>
      </c>
      <c r="E1965">
        <v>100</v>
      </c>
      <c r="F1965" t="s">
        <v>105</v>
      </c>
      <c r="G1965" t="s">
        <v>96</v>
      </c>
      <c r="H1965" s="321">
        <v>701441370</v>
      </c>
      <c r="I1965" t="str">
        <f>Table3[[#This Row],[Company ]]&amp;Table3[[#This Row],[Product]]</f>
        <v>Charoen PokphandChicken</v>
      </c>
      <c r="J1965" t="str">
        <f>INDEX('Company+Product scope'!D:D,MATCH(Table3[[#This Row],[Company+Product key]],'Company+Product scope'!C:C,0))</f>
        <v>Yes</v>
      </c>
    </row>
    <row r="1966" spans="1:10">
      <c r="A1966" t="s">
        <v>51</v>
      </c>
      <c r="B1966" t="s">
        <v>77</v>
      </c>
      <c r="C1966" t="s">
        <v>71</v>
      </c>
      <c r="D1966" t="s">
        <v>78</v>
      </c>
      <c r="E1966">
        <v>100</v>
      </c>
      <c r="F1966" t="s">
        <v>105</v>
      </c>
      <c r="G1966" t="s">
        <v>96</v>
      </c>
      <c r="H1966" s="321">
        <v>36615600</v>
      </c>
      <c r="I1966" t="str">
        <f>Table3[[#This Row],[Company ]]&amp;Table3[[#This Row],[Product]]</f>
        <v>Charoen PokphandChicken</v>
      </c>
      <c r="J1966" t="str">
        <f>INDEX('Company+Product scope'!D:D,MATCH(Table3[[#This Row],[Company+Product key]],'Company+Product scope'!C:C,0))</f>
        <v>Yes</v>
      </c>
    </row>
    <row r="1967" spans="1:10">
      <c r="A1967" t="s">
        <v>51</v>
      </c>
      <c r="B1967" t="s">
        <v>79</v>
      </c>
      <c r="C1967" t="s">
        <v>71</v>
      </c>
      <c r="D1967" t="s">
        <v>72</v>
      </c>
      <c r="E1967">
        <v>100</v>
      </c>
      <c r="F1967" t="s">
        <v>105</v>
      </c>
      <c r="G1967" t="s">
        <v>96</v>
      </c>
      <c r="H1967" s="321">
        <v>696321360</v>
      </c>
      <c r="I1967" t="str">
        <f>Table3[[#This Row],[Company ]]&amp;Table3[[#This Row],[Product]]</f>
        <v>Fuijan Sunner DevelopmentChicken</v>
      </c>
      <c r="J1967" t="str">
        <f>INDEX('Company+Product scope'!D:D,MATCH(Table3[[#This Row],[Company+Product key]],'Company+Product scope'!C:C,0))</f>
        <v>Yes</v>
      </c>
    </row>
    <row r="1968" spans="1:10">
      <c r="A1968" t="s">
        <v>51</v>
      </c>
      <c r="B1968" t="s">
        <v>80</v>
      </c>
      <c r="C1968" t="s">
        <v>71</v>
      </c>
      <c r="D1968" t="s">
        <v>57</v>
      </c>
      <c r="E1968">
        <v>100</v>
      </c>
      <c r="F1968" t="s">
        <v>105</v>
      </c>
      <c r="G1968" t="s">
        <v>96</v>
      </c>
      <c r="H1968" s="321">
        <v>437922720</v>
      </c>
      <c r="I1968" t="str">
        <f>Table3[[#This Row],[Company ]]&amp;Table3[[#This Row],[Product]]</f>
        <v>Koch FoodsChicken</v>
      </c>
      <c r="J1968" t="str">
        <f>INDEX('Company+Product scope'!D:D,MATCH(Table3[[#This Row],[Company+Product key]],'Company+Product scope'!C:C,0))</f>
        <v>Yes</v>
      </c>
    </row>
    <row r="1969" spans="1:10">
      <c r="A1969" t="s">
        <v>51</v>
      </c>
      <c r="B1969" t="s">
        <v>81</v>
      </c>
      <c r="C1969" t="s">
        <v>71</v>
      </c>
      <c r="D1969" t="s">
        <v>82</v>
      </c>
      <c r="E1969">
        <v>100</v>
      </c>
      <c r="F1969" t="s">
        <v>105</v>
      </c>
      <c r="G1969" t="s">
        <v>96</v>
      </c>
      <c r="H1969" s="321">
        <v>622252785.00000012</v>
      </c>
      <c r="I1969" t="str">
        <f>Table3[[#This Row],[Company ]]&amp;Table3[[#This Row],[Product]]</f>
        <v>Arab Company for Livestock Development (ACOLID)Chicken</v>
      </c>
      <c r="J1969" t="str">
        <f>INDEX('Company+Product scope'!D:D,MATCH(Table3[[#This Row],[Company+Product key]],'Company+Product scope'!C:C,0))</f>
        <v>Yes</v>
      </c>
    </row>
    <row r="1970" spans="1:10">
      <c r="A1970" t="s">
        <v>51</v>
      </c>
      <c r="B1970" t="s">
        <v>83</v>
      </c>
      <c r="C1970" t="s">
        <v>71</v>
      </c>
      <c r="D1970" t="s">
        <v>72</v>
      </c>
      <c r="E1970">
        <v>100</v>
      </c>
      <c r="F1970" t="s">
        <v>105</v>
      </c>
      <c r="G1970" t="s">
        <v>96</v>
      </c>
      <c r="H1970" s="321">
        <v>673568035.56000006</v>
      </c>
      <c r="I1970" t="str">
        <f>Table3[[#This Row],[Company ]]&amp;Table3[[#This Row],[Product]]</f>
        <v>New Hope GroupChicken</v>
      </c>
      <c r="J1970" t="str">
        <f>INDEX('Company+Product scope'!D:D,MATCH(Table3[[#This Row],[Company+Product key]],'Company+Product scope'!C:C,0))</f>
        <v>Yes</v>
      </c>
    </row>
    <row r="1971" spans="1:10">
      <c r="A1971" t="s">
        <v>51</v>
      </c>
      <c r="B1971" t="s">
        <v>84</v>
      </c>
      <c r="C1971" t="s">
        <v>71</v>
      </c>
      <c r="D1971" t="s">
        <v>54</v>
      </c>
      <c r="E1971">
        <v>100</v>
      </c>
      <c r="F1971" t="s">
        <v>105</v>
      </c>
      <c r="G1971" t="s">
        <v>96</v>
      </c>
      <c r="H1971" s="321">
        <v>515903960</v>
      </c>
      <c r="I1971" t="str">
        <f>Table3[[#This Row],[Company ]]&amp;Table3[[#This Row],[Product]]</f>
        <v>Industrias BachocoChicken</v>
      </c>
      <c r="J1971" t="str">
        <f>INDEX('Company+Product scope'!D:D,MATCH(Table3[[#This Row],[Company+Product key]],'Company+Product scope'!C:C,0))</f>
        <v>Yes</v>
      </c>
    </row>
    <row r="1972" spans="1:10">
      <c r="A1972" t="s">
        <v>51</v>
      </c>
      <c r="B1972" t="s">
        <v>84</v>
      </c>
      <c r="C1972" t="s">
        <v>71</v>
      </c>
      <c r="D1972" t="s">
        <v>57</v>
      </c>
      <c r="E1972">
        <v>100</v>
      </c>
      <c r="F1972" t="s">
        <v>105</v>
      </c>
      <c r="G1972" t="s">
        <v>96</v>
      </c>
      <c r="H1972" s="321">
        <v>88238160</v>
      </c>
      <c r="I1972" t="str">
        <f>Table3[[#This Row],[Company ]]&amp;Table3[[#This Row],[Product]]</f>
        <v>Industrias BachocoChicken</v>
      </c>
      <c r="J1972" t="str">
        <f>INDEX('Company+Product scope'!D:D,MATCH(Table3[[#This Row],[Company+Product key]],'Company+Product scope'!C:C,0))</f>
        <v>Yes</v>
      </c>
    </row>
    <row r="1973" spans="1:10">
      <c r="A1973" t="s">
        <v>51</v>
      </c>
      <c r="B1973" t="s">
        <v>85</v>
      </c>
      <c r="C1973" t="s">
        <v>71</v>
      </c>
      <c r="D1973" t="s">
        <v>57</v>
      </c>
      <c r="E1973">
        <v>100</v>
      </c>
      <c r="F1973" t="s">
        <v>105</v>
      </c>
      <c r="G1973" t="s">
        <v>96</v>
      </c>
      <c r="H1973" s="321">
        <v>401973840</v>
      </c>
      <c r="I1973" t="str">
        <f>Table3[[#This Row],[Company ]]&amp;Table3[[#This Row],[Product]]</f>
        <v>Perdue FarmsChicken</v>
      </c>
      <c r="J1973" t="str">
        <f>INDEX('Company+Product scope'!D:D,MATCH(Table3[[#This Row],[Company+Product key]],'Company+Product scope'!C:C,0))</f>
        <v>Yes</v>
      </c>
    </row>
    <row r="1974" spans="1:10">
      <c r="A1974" t="s">
        <v>51</v>
      </c>
      <c r="B1974" t="s">
        <v>86</v>
      </c>
      <c r="C1974" t="s">
        <v>71</v>
      </c>
      <c r="D1974" t="s">
        <v>57</v>
      </c>
      <c r="E1974">
        <v>100</v>
      </c>
      <c r="F1974" t="s">
        <v>105</v>
      </c>
      <c r="G1974" t="s">
        <v>96</v>
      </c>
      <c r="H1974" s="321">
        <v>350076729.60000002</v>
      </c>
      <c r="I1974" t="str">
        <f>Table3[[#This Row],[Company ]]&amp;Table3[[#This Row],[Product]]</f>
        <v>Continental Grain CompanyChicken</v>
      </c>
      <c r="J1974" t="str">
        <f>INDEX('Company+Product scope'!D:D,MATCH(Table3[[#This Row],[Company+Product key]],'Company+Product scope'!C:C,0))</f>
        <v>Yes</v>
      </c>
    </row>
    <row r="1975" spans="1:10">
      <c r="A1975" t="s">
        <v>51</v>
      </c>
      <c r="B1975" t="s">
        <v>87</v>
      </c>
      <c r="C1975" t="s">
        <v>71</v>
      </c>
      <c r="D1975" t="s">
        <v>72</v>
      </c>
      <c r="E1975">
        <v>100</v>
      </c>
      <c r="F1975" t="s">
        <v>105</v>
      </c>
      <c r="G1975" t="s">
        <v>96</v>
      </c>
      <c r="H1975" s="321">
        <v>214357752</v>
      </c>
      <c r="I1975" t="str">
        <f>Table3[[#This Row],[Company ]]&amp;Table3[[#This Row],[Product]]</f>
        <v>WH GroupChicken</v>
      </c>
      <c r="J1975" t="str">
        <f>INDEX('Company+Product scope'!D:D,MATCH(Table3[[#This Row],[Company+Product key]],'Company+Product scope'!C:C,0))</f>
        <v>Yes</v>
      </c>
    </row>
    <row r="1976" spans="1:10">
      <c r="A1976" t="s">
        <v>51</v>
      </c>
      <c r="B1976" t="s">
        <v>87</v>
      </c>
      <c r="C1976" t="s">
        <v>71</v>
      </c>
      <c r="D1976" t="s">
        <v>88</v>
      </c>
      <c r="E1976">
        <v>100</v>
      </c>
      <c r="F1976" t="s">
        <v>105</v>
      </c>
      <c r="G1976" t="s">
        <v>96</v>
      </c>
      <c r="H1976" s="321">
        <v>86645160</v>
      </c>
      <c r="I1976" t="str">
        <f>Table3[[#This Row],[Company ]]&amp;Table3[[#This Row],[Product]]</f>
        <v>WH GroupChicken</v>
      </c>
      <c r="J1976" t="str">
        <f>INDEX('Company+Product scope'!D:D,MATCH(Table3[[#This Row],[Company+Product key]],'Company+Product scope'!C:C,0))</f>
        <v>Yes</v>
      </c>
    </row>
    <row r="1977" spans="1:10">
      <c r="A1977" t="s">
        <v>51</v>
      </c>
      <c r="B1977" t="s">
        <v>89</v>
      </c>
      <c r="C1977" t="s">
        <v>71</v>
      </c>
      <c r="D1977" t="s">
        <v>54</v>
      </c>
      <c r="E1977">
        <v>100</v>
      </c>
      <c r="F1977" t="s">
        <v>105</v>
      </c>
      <c r="G1977" t="s">
        <v>96</v>
      </c>
      <c r="H1977" s="321">
        <v>327726713.60000002</v>
      </c>
      <c r="I1977" t="str">
        <f>Table3[[#This Row],[Company ]]&amp;Table3[[#This Row],[Product]]</f>
        <v>Aurora AlimentosChicken</v>
      </c>
      <c r="J1977" t="str">
        <f>INDEX('Company+Product scope'!D:D,MATCH(Table3[[#This Row],[Company+Product key]],'Company+Product scope'!C:C,0))</f>
        <v>Yes</v>
      </c>
    </row>
    <row r="1978" spans="1:10">
      <c r="A1978" t="s">
        <v>51</v>
      </c>
      <c r="B1978" t="s">
        <v>87</v>
      </c>
      <c r="C1978" t="s">
        <v>90</v>
      </c>
      <c r="D1978" t="s">
        <v>57</v>
      </c>
      <c r="E1978">
        <v>100</v>
      </c>
      <c r="F1978" t="s">
        <v>105</v>
      </c>
      <c r="G1978" t="s">
        <v>96</v>
      </c>
      <c r="H1978" s="321">
        <v>1359055006.2669039</v>
      </c>
      <c r="I1978" t="str">
        <f>Table3[[#This Row],[Company ]]&amp;Table3[[#This Row],[Product]]</f>
        <v>WH GroupPigs</v>
      </c>
      <c r="J1978" t="str">
        <f>INDEX('Company+Product scope'!D:D,MATCH(Table3[[#This Row],[Company+Product key]],'Company+Product scope'!C:C,0))</f>
        <v>Yes</v>
      </c>
    </row>
    <row r="1979" spans="1:10">
      <c r="A1979" t="s">
        <v>51</v>
      </c>
      <c r="B1979" t="s">
        <v>87</v>
      </c>
      <c r="C1979" t="s">
        <v>90</v>
      </c>
      <c r="D1979" t="s">
        <v>72</v>
      </c>
      <c r="E1979">
        <v>100</v>
      </c>
      <c r="F1979" t="s">
        <v>105</v>
      </c>
      <c r="G1979" t="s">
        <v>96</v>
      </c>
      <c r="H1979" s="321">
        <v>1284354882.660058</v>
      </c>
      <c r="I1979" t="str">
        <f>Table3[[#This Row],[Company ]]&amp;Table3[[#This Row],[Product]]</f>
        <v>WH GroupPigs</v>
      </c>
      <c r="J1979" t="str">
        <f>INDEX('Company+Product scope'!D:D,MATCH(Table3[[#This Row],[Company+Product key]],'Company+Product scope'!C:C,0))</f>
        <v>Yes</v>
      </c>
    </row>
    <row r="1980" spans="1:10">
      <c r="A1980" t="s">
        <v>51</v>
      </c>
      <c r="B1980" t="s">
        <v>87</v>
      </c>
      <c r="C1980" t="s">
        <v>90</v>
      </c>
      <c r="D1980" t="s">
        <v>88</v>
      </c>
      <c r="E1980">
        <v>100</v>
      </c>
      <c r="F1980" t="s">
        <v>105</v>
      </c>
      <c r="G1980" t="s">
        <v>96</v>
      </c>
      <c r="H1980" s="321">
        <v>550116405.50755799</v>
      </c>
      <c r="I1980" t="str">
        <f>Table3[[#This Row],[Company ]]&amp;Table3[[#This Row],[Product]]</f>
        <v>WH GroupPigs</v>
      </c>
      <c r="J1980" t="str">
        <f>INDEX('Company+Product scope'!D:D,MATCH(Table3[[#This Row],[Company+Product key]],'Company+Product scope'!C:C,0))</f>
        <v>Yes</v>
      </c>
    </row>
    <row r="1981" spans="1:10">
      <c r="A1981" t="s">
        <v>51</v>
      </c>
      <c r="B1981" t="s">
        <v>52</v>
      </c>
      <c r="C1981" t="s">
        <v>90</v>
      </c>
      <c r="D1981" t="s">
        <v>57</v>
      </c>
      <c r="E1981">
        <v>100</v>
      </c>
      <c r="F1981" t="s">
        <v>105</v>
      </c>
      <c r="G1981" t="s">
        <v>96</v>
      </c>
      <c r="H1981" s="321">
        <v>1227224836.8000002</v>
      </c>
      <c r="I1981" t="str">
        <f>Table3[[#This Row],[Company ]]&amp;Table3[[#This Row],[Product]]</f>
        <v>JBSPigs</v>
      </c>
      <c r="J1981" t="str">
        <f>INDEX('Company+Product scope'!D:D,MATCH(Table3[[#This Row],[Company+Product key]],'Company+Product scope'!C:C,0))</f>
        <v>Yes</v>
      </c>
    </row>
    <row r="1982" spans="1:10">
      <c r="A1982" t="s">
        <v>51</v>
      </c>
      <c r="B1982" t="s">
        <v>52</v>
      </c>
      <c r="C1982" t="s">
        <v>90</v>
      </c>
      <c r="D1982" t="s">
        <v>54</v>
      </c>
      <c r="E1982">
        <v>100</v>
      </c>
      <c r="F1982" t="s">
        <v>105</v>
      </c>
      <c r="G1982" t="s">
        <v>96</v>
      </c>
      <c r="H1982" s="321">
        <v>790577049.5999999</v>
      </c>
      <c r="I1982" t="str">
        <f>Table3[[#This Row],[Company ]]&amp;Table3[[#This Row],[Product]]</f>
        <v>JBSPigs</v>
      </c>
      <c r="J1982" t="str">
        <f>INDEX('Company+Product scope'!D:D,MATCH(Table3[[#This Row],[Company+Product key]],'Company+Product scope'!C:C,0))</f>
        <v>Yes</v>
      </c>
    </row>
    <row r="1983" spans="1:10">
      <c r="A1983" t="s">
        <v>51</v>
      </c>
      <c r="B1983" t="s">
        <v>52</v>
      </c>
      <c r="C1983" t="s">
        <v>90</v>
      </c>
      <c r="D1983" t="s">
        <v>58</v>
      </c>
      <c r="E1983">
        <v>100</v>
      </c>
      <c r="F1983" t="s">
        <v>105</v>
      </c>
      <c r="G1983" t="s">
        <v>96</v>
      </c>
      <c r="H1983" s="321">
        <v>187820279.71199998</v>
      </c>
      <c r="I1983" t="str">
        <f>Table3[[#This Row],[Company ]]&amp;Table3[[#This Row],[Product]]</f>
        <v>JBSPigs</v>
      </c>
      <c r="J1983" t="str">
        <f>INDEX('Company+Product scope'!D:D,MATCH(Table3[[#This Row],[Company+Product key]],'Company+Product scope'!C:C,0))</f>
        <v>Yes</v>
      </c>
    </row>
    <row r="1984" spans="1:10">
      <c r="A1984" t="s">
        <v>51</v>
      </c>
      <c r="B1984" t="s">
        <v>52</v>
      </c>
      <c r="C1984" t="s">
        <v>90</v>
      </c>
      <c r="D1984" t="s">
        <v>64</v>
      </c>
      <c r="E1984">
        <v>100</v>
      </c>
      <c r="F1984" t="s">
        <v>105</v>
      </c>
      <c r="G1984" t="s">
        <v>96</v>
      </c>
      <c r="H1984" s="321">
        <v>189536248.24199998</v>
      </c>
      <c r="I1984" t="str">
        <f>Table3[[#This Row],[Company ]]&amp;Table3[[#This Row],[Product]]</f>
        <v>JBSPigs</v>
      </c>
      <c r="J1984" t="str">
        <f>INDEX('Company+Product scope'!D:D,MATCH(Table3[[#This Row],[Company+Product key]],'Company+Product scope'!C:C,0))</f>
        <v>Yes</v>
      </c>
    </row>
    <row r="1985" spans="1:10">
      <c r="A1985" t="s">
        <v>51</v>
      </c>
      <c r="B1985" t="s">
        <v>61</v>
      </c>
      <c r="C1985" t="s">
        <v>90</v>
      </c>
      <c r="D1985" t="s">
        <v>57</v>
      </c>
      <c r="E1985">
        <v>100</v>
      </c>
      <c r="F1985" t="s">
        <v>105</v>
      </c>
      <c r="G1985" t="s">
        <v>96</v>
      </c>
      <c r="H1985" s="321">
        <v>940456062</v>
      </c>
      <c r="I1985" t="str">
        <f>Table3[[#This Row],[Company ]]&amp;Table3[[#This Row],[Product]]</f>
        <v>TysonPigs</v>
      </c>
      <c r="J1985" t="str">
        <f>INDEX('Company+Product scope'!D:D,MATCH(Table3[[#This Row],[Company+Product key]],'Company+Product scope'!C:C,0))</f>
        <v>Yes</v>
      </c>
    </row>
    <row r="1986" spans="1:10">
      <c r="A1986" t="s">
        <v>51</v>
      </c>
      <c r="B1986" t="s">
        <v>70</v>
      </c>
      <c r="C1986" t="s">
        <v>90</v>
      </c>
      <c r="D1986" t="s">
        <v>64</v>
      </c>
      <c r="E1986">
        <v>100</v>
      </c>
      <c r="F1986" t="s">
        <v>105</v>
      </c>
      <c r="G1986" t="s">
        <v>96</v>
      </c>
      <c r="H1986" s="321">
        <v>1656071100</v>
      </c>
      <c r="I1986" t="str">
        <f>Table3[[#This Row],[Company ]]&amp;Table3[[#This Row],[Product]]</f>
        <v>Tönnies GroupPigs</v>
      </c>
      <c r="J1986" t="str">
        <f>INDEX('Company+Product scope'!D:D,MATCH(Table3[[#This Row],[Company+Product key]],'Company+Product scope'!C:C,0))</f>
        <v>Yes</v>
      </c>
    </row>
    <row r="1987" spans="1:10">
      <c r="A1987" t="s">
        <v>51</v>
      </c>
      <c r="B1987" t="s">
        <v>67</v>
      </c>
      <c r="C1987" t="s">
        <v>90</v>
      </c>
      <c r="D1987" t="s">
        <v>64</v>
      </c>
      <c r="E1987">
        <v>100</v>
      </c>
      <c r="F1987" t="s">
        <v>105</v>
      </c>
      <c r="G1987" t="s">
        <v>96</v>
      </c>
      <c r="H1987" s="321">
        <v>1359750735.5999999</v>
      </c>
      <c r="I1987" t="str">
        <f>Table3[[#This Row],[Company ]]&amp;Table3[[#This Row],[Product]]</f>
        <v>Danish CrownPigs</v>
      </c>
      <c r="J1987" t="str">
        <f>INDEX('Company+Product scope'!D:D,MATCH(Table3[[#This Row],[Company+Product key]],'Company+Product scope'!C:C,0))</f>
        <v>Yes</v>
      </c>
    </row>
    <row r="1988" spans="1:10">
      <c r="A1988" t="s">
        <v>51</v>
      </c>
      <c r="B1988" t="s">
        <v>67</v>
      </c>
      <c r="C1988" t="s">
        <v>90</v>
      </c>
      <c r="D1988" t="s">
        <v>88</v>
      </c>
      <c r="E1988">
        <v>100</v>
      </c>
      <c r="F1988" t="s">
        <v>105</v>
      </c>
      <c r="G1988" t="s">
        <v>96</v>
      </c>
      <c r="H1988" s="321">
        <v>111608959.19999999</v>
      </c>
      <c r="I1988" t="str">
        <f>Table3[[#This Row],[Company ]]&amp;Table3[[#This Row],[Product]]</f>
        <v>Danish CrownPigs</v>
      </c>
      <c r="J1988" t="str">
        <f>INDEX('Company+Product scope'!D:D,MATCH(Table3[[#This Row],[Company+Product key]],'Company+Product scope'!C:C,0))</f>
        <v>Yes</v>
      </c>
    </row>
    <row r="1989" spans="1:10">
      <c r="A1989" t="s">
        <v>51</v>
      </c>
      <c r="B1989" t="s">
        <v>66</v>
      </c>
      <c r="C1989" t="s">
        <v>90</v>
      </c>
      <c r="D1989" t="s">
        <v>64</v>
      </c>
      <c r="E1989">
        <v>100</v>
      </c>
      <c r="F1989" t="s">
        <v>105</v>
      </c>
      <c r="G1989" t="s">
        <v>96</v>
      </c>
      <c r="H1989" s="321">
        <v>1120301937.99</v>
      </c>
      <c r="I1989" t="str">
        <f>Table3[[#This Row],[Company ]]&amp;Table3[[#This Row],[Product]]</f>
        <v>Vion Food GroupPigs</v>
      </c>
      <c r="J1989" t="str">
        <f>INDEX('Company+Product scope'!D:D,MATCH(Table3[[#This Row],[Company+Product key]],'Company+Product scope'!C:C,0))</f>
        <v>Yes</v>
      </c>
    </row>
    <row r="1990" spans="1:10">
      <c r="A1990" t="s">
        <v>51</v>
      </c>
      <c r="B1990" t="s">
        <v>91</v>
      </c>
      <c r="C1990" t="s">
        <v>90</v>
      </c>
      <c r="D1990" t="s">
        <v>72</v>
      </c>
      <c r="E1990">
        <v>100</v>
      </c>
      <c r="F1990" t="s">
        <v>105</v>
      </c>
      <c r="G1990" t="s">
        <v>96</v>
      </c>
      <c r="H1990" s="321">
        <v>1292352750</v>
      </c>
      <c r="I1990" t="str">
        <f>Table3[[#This Row],[Company ]]&amp;Table3[[#This Row],[Product]]</f>
        <v>Muyuan FoodstuffPigs</v>
      </c>
      <c r="J1990" t="str">
        <f>INDEX('Company+Product scope'!D:D,MATCH(Table3[[#This Row],[Company+Product key]],'Company+Product scope'!C:C,0))</f>
        <v>Yes</v>
      </c>
    </row>
    <row r="1991" spans="1:10">
      <c r="A1991" t="s">
        <v>51</v>
      </c>
      <c r="B1991" t="s">
        <v>73</v>
      </c>
      <c r="C1991" t="s">
        <v>90</v>
      </c>
      <c r="D1991" t="s">
        <v>54</v>
      </c>
      <c r="E1991">
        <v>100</v>
      </c>
      <c r="F1991" t="s">
        <v>105</v>
      </c>
      <c r="G1991" t="s">
        <v>96</v>
      </c>
      <c r="H1991" s="321">
        <v>864667814.39999998</v>
      </c>
      <c r="I1991" t="str">
        <f>Table3[[#This Row],[Company ]]&amp;Table3[[#This Row],[Product]]</f>
        <v>BRFPigs</v>
      </c>
      <c r="J1991" t="str">
        <f>INDEX('Company+Product scope'!D:D,MATCH(Table3[[#This Row],[Company+Product key]],'Company+Product scope'!C:C,0))</f>
        <v>Yes</v>
      </c>
    </row>
    <row r="1992" spans="1:10">
      <c r="A1992" t="s">
        <v>51</v>
      </c>
      <c r="B1992" t="s">
        <v>92</v>
      </c>
      <c r="C1992" t="s">
        <v>90</v>
      </c>
      <c r="D1992" t="s">
        <v>64</v>
      </c>
      <c r="E1992">
        <v>100</v>
      </c>
      <c r="F1992" t="s">
        <v>105</v>
      </c>
      <c r="G1992" t="s">
        <v>96</v>
      </c>
      <c r="H1992" s="321">
        <v>791800000</v>
      </c>
      <c r="I1992" t="str">
        <f>Table3[[#This Row],[Company ]]&amp;Table3[[#This Row],[Product]]</f>
        <v>Grupo VallPigs</v>
      </c>
      <c r="J1992" t="str">
        <f>INDEX('Company+Product scope'!D:D,MATCH(Table3[[#This Row],[Company+Product key]],'Company+Product scope'!C:C,0))</f>
        <v>Yes</v>
      </c>
    </row>
    <row r="1993" spans="1:10">
      <c r="A1993" t="s">
        <v>51</v>
      </c>
      <c r="B1993" t="s">
        <v>93</v>
      </c>
      <c r="C1993" t="s">
        <v>90</v>
      </c>
      <c r="D1993" t="s">
        <v>72</v>
      </c>
      <c r="E1993">
        <v>100</v>
      </c>
      <c r="F1993" t="s">
        <v>105</v>
      </c>
      <c r="G1993" t="s">
        <v>96</v>
      </c>
      <c r="H1993" s="321">
        <v>823558125</v>
      </c>
      <c r="I1993" t="str">
        <f>Table3[[#This Row],[Company ]]&amp;Table3[[#This Row],[Product]]</f>
        <v>Zhengbang GroupPigs</v>
      </c>
      <c r="J1993" t="str">
        <f>INDEX('Company+Product scope'!D:D,MATCH(Table3[[#This Row],[Company+Product key]],'Company+Product scope'!C:C,0))</f>
        <v>Yes</v>
      </c>
    </row>
    <row r="1994" spans="1:10">
      <c r="A1994" t="s">
        <v>51</v>
      </c>
      <c r="B1994" t="s">
        <v>63</v>
      </c>
      <c r="C1994" t="s">
        <v>90</v>
      </c>
      <c r="D1994" t="s">
        <v>64</v>
      </c>
      <c r="E1994">
        <v>100</v>
      </c>
      <c r="F1994" t="s">
        <v>105</v>
      </c>
      <c r="G1994" t="s">
        <v>96</v>
      </c>
      <c r="H1994" s="321">
        <v>780276923.07692325</v>
      </c>
      <c r="I1994" t="str">
        <f>Table3[[#This Row],[Company ]]&amp;Table3[[#This Row],[Product]]</f>
        <v>BigardPigs</v>
      </c>
      <c r="J1994" t="str">
        <f>INDEX('Company+Product scope'!D:D,MATCH(Table3[[#This Row],[Company+Product key]],'Company+Product scope'!C:C,0))</f>
        <v>Yes</v>
      </c>
    </row>
    <row r="1995" spans="1:10">
      <c r="A1995" t="s">
        <v>51</v>
      </c>
      <c r="B1995" t="s">
        <v>89</v>
      </c>
      <c r="C1995" t="s">
        <v>90</v>
      </c>
      <c r="D1995" t="s">
        <v>54</v>
      </c>
      <c r="E1995">
        <v>100</v>
      </c>
      <c r="F1995" t="s">
        <v>105</v>
      </c>
      <c r="G1995" t="s">
        <v>96</v>
      </c>
      <c r="H1995" s="321">
        <v>654810000</v>
      </c>
      <c r="I1995" t="str">
        <f>Table3[[#This Row],[Company ]]&amp;Table3[[#This Row],[Product]]</f>
        <v>Aurora AlimentosPigs</v>
      </c>
      <c r="J1995" t="str">
        <f>INDEX('Company+Product scope'!D:D,MATCH(Table3[[#This Row],[Company+Product key]],'Company+Product scope'!C:C,0))</f>
        <v>Yes</v>
      </c>
    </row>
    <row r="1996" spans="1:10">
      <c r="A1996" t="s">
        <v>51</v>
      </c>
      <c r="B1996" t="s">
        <v>77</v>
      </c>
      <c r="C1996" t="s">
        <v>90</v>
      </c>
      <c r="D1996" t="s">
        <v>57</v>
      </c>
      <c r="E1996">
        <v>100</v>
      </c>
      <c r="F1996" t="s">
        <v>105</v>
      </c>
      <c r="G1996" t="s">
        <v>96</v>
      </c>
      <c r="H1996" s="321">
        <v>173707500</v>
      </c>
      <c r="I1996" t="str">
        <f>Table3[[#This Row],[Company ]]&amp;Table3[[#This Row],[Product]]</f>
        <v>Charoen PokphandPigs</v>
      </c>
      <c r="J1996" t="str">
        <f>INDEX('Company+Product scope'!D:D,MATCH(Table3[[#This Row],[Company+Product key]],'Company+Product scope'!C:C,0))</f>
        <v>Yes</v>
      </c>
    </row>
    <row r="1997" spans="1:10">
      <c r="A1997" t="s">
        <v>51</v>
      </c>
      <c r="B1997" t="s">
        <v>77</v>
      </c>
      <c r="C1997" t="s">
        <v>90</v>
      </c>
      <c r="D1997" t="s">
        <v>78</v>
      </c>
      <c r="E1997">
        <v>100</v>
      </c>
      <c r="F1997" t="s">
        <v>105</v>
      </c>
      <c r="G1997" t="s">
        <v>96</v>
      </c>
      <c r="H1997" s="321">
        <v>173844000</v>
      </c>
      <c r="I1997" t="str">
        <f>Table3[[#This Row],[Company ]]&amp;Table3[[#This Row],[Product]]</f>
        <v>Charoen PokphandPigs</v>
      </c>
      <c r="J1997" t="str">
        <f>INDEX('Company+Product scope'!D:D,MATCH(Table3[[#This Row],[Company+Product key]],'Company+Product scope'!C:C,0))</f>
        <v>Yes</v>
      </c>
    </row>
    <row r="1998" spans="1:10">
      <c r="A1998" t="s">
        <v>51</v>
      </c>
      <c r="B1998" t="s">
        <v>77</v>
      </c>
      <c r="C1998" t="s">
        <v>90</v>
      </c>
      <c r="D1998" t="s">
        <v>72</v>
      </c>
      <c r="E1998">
        <v>100</v>
      </c>
      <c r="F1998" t="s">
        <v>105</v>
      </c>
      <c r="G1998" t="s">
        <v>96</v>
      </c>
      <c r="H1998" s="321">
        <v>110132625</v>
      </c>
      <c r="I1998" t="str">
        <f>Table3[[#This Row],[Company ]]&amp;Table3[[#This Row],[Product]]</f>
        <v>Charoen PokphandPigs</v>
      </c>
      <c r="J1998" t="str">
        <f>INDEX('Company+Product scope'!D:D,MATCH(Table3[[#This Row],[Company+Product key]],'Company+Product scope'!C:C,0))</f>
        <v>Yes</v>
      </c>
    </row>
    <row r="1999" spans="1:10">
      <c r="A1999" t="s">
        <v>51</v>
      </c>
      <c r="B1999" t="s">
        <v>69</v>
      </c>
      <c r="C1999" t="s">
        <v>90</v>
      </c>
      <c r="D1999" t="s">
        <v>64</v>
      </c>
      <c r="E1999">
        <v>100</v>
      </c>
      <c r="F1999" t="s">
        <v>105</v>
      </c>
      <c r="G1999" t="s">
        <v>96</v>
      </c>
      <c r="H1999" s="321">
        <v>614394000</v>
      </c>
      <c r="I1999" t="str">
        <f>Table3[[#This Row],[Company ]]&amp;Table3[[#This Row],[Product]]</f>
        <v>WestfleischPigs</v>
      </c>
      <c r="J1999" t="str">
        <f>INDEX('Company+Product scope'!D:D,MATCH(Table3[[#This Row],[Company+Product key]],'Company+Product scope'!C:C,0))</f>
        <v>Yes</v>
      </c>
    </row>
    <row r="2000" spans="1:10">
      <c r="A2000" t="s">
        <v>51</v>
      </c>
      <c r="B2000" t="s">
        <v>94</v>
      </c>
      <c r="C2000" t="s">
        <v>90</v>
      </c>
      <c r="D2000" t="s">
        <v>64</v>
      </c>
      <c r="E2000">
        <v>100</v>
      </c>
      <c r="F2000" t="s">
        <v>105</v>
      </c>
      <c r="G2000" t="s">
        <v>96</v>
      </c>
      <c r="H2000" s="321">
        <v>595776000</v>
      </c>
      <c r="I2000" t="str">
        <f>Table3[[#This Row],[Company ]]&amp;Table3[[#This Row],[Product]]</f>
        <v>Grupo JorgePigs</v>
      </c>
      <c r="J2000" t="str">
        <f>INDEX('Company+Product scope'!D:D,MATCH(Table3[[#This Row],[Company+Product key]],'Company+Product scope'!C:C,0))</f>
        <v>Yes</v>
      </c>
    </row>
    <row r="2001" spans="1:10">
      <c r="A2001" t="s">
        <v>51</v>
      </c>
      <c r="B2001" t="s">
        <v>83</v>
      </c>
      <c r="C2001" t="s">
        <v>90</v>
      </c>
      <c r="D2001" t="s">
        <v>72</v>
      </c>
      <c r="E2001">
        <v>100</v>
      </c>
      <c r="F2001" t="s">
        <v>105</v>
      </c>
      <c r="G2001" t="s">
        <v>96</v>
      </c>
      <c r="H2001" s="321">
        <v>385951500</v>
      </c>
      <c r="I2001" t="str">
        <f>Table3[[#This Row],[Company ]]&amp;Table3[[#This Row],[Product]]</f>
        <v>New Hope GroupPigs</v>
      </c>
      <c r="J2001" t="str">
        <f>INDEX('Company+Product scope'!D:D,MATCH(Table3[[#This Row],[Company+Product key]],'Company+Product scope'!C:C,0))</f>
        <v>Yes</v>
      </c>
    </row>
    <row r="2002" spans="1:10">
      <c r="A2002" t="s">
        <v>51</v>
      </c>
      <c r="B2002" t="s">
        <v>74</v>
      </c>
      <c r="C2002" t="s">
        <v>90</v>
      </c>
      <c r="D2002" t="s">
        <v>72</v>
      </c>
      <c r="E2002">
        <v>100</v>
      </c>
      <c r="F2002" t="s">
        <v>105</v>
      </c>
      <c r="G2002" t="s">
        <v>96</v>
      </c>
      <c r="H2002" s="321">
        <v>374256000</v>
      </c>
      <c r="I2002" t="str">
        <f>Table3[[#This Row],[Company ]]&amp;Table3[[#This Row],[Product]]</f>
        <v>Wen's Food GroupPigs</v>
      </c>
      <c r="J2002" t="str">
        <f>INDEX('Company+Product scope'!D:D,MATCH(Table3[[#This Row],[Company+Product key]],'Company+Product scope'!C:C,0))</f>
        <v>Yes</v>
      </c>
    </row>
    <row r="2003" spans="1:10">
      <c r="A2003" t="s">
        <v>51</v>
      </c>
      <c r="B2003" t="s">
        <v>65</v>
      </c>
      <c r="C2003" t="s">
        <v>90</v>
      </c>
      <c r="D2003" t="s">
        <v>64</v>
      </c>
      <c r="E2003">
        <v>100</v>
      </c>
      <c r="F2003" t="s">
        <v>105</v>
      </c>
      <c r="G2003" t="s">
        <v>96</v>
      </c>
      <c r="H2003" s="321">
        <v>65846153.84615384</v>
      </c>
      <c r="I2003" t="str">
        <f>Table3[[#This Row],[Company ]]&amp;Table3[[#This Row],[Product]]</f>
        <v>Gruppo CremoniniPigs</v>
      </c>
      <c r="J2003" t="str">
        <f>INDEX('Company+Product scope'!D:D,MATCH(Table3[[#This Row],[Company+Product key]],'Company+Product scope'!C:C,0))</f>
        <v>Yes</v>
      </c>
    </row>
    <row r="2004" spans="1:10">
      <c r="A2004" t="s">
        <v>51</v>
      </c>
      <c r="B2004" t="s">
        <v>52</v>
      </c>
      <c r="C2004" t="s">
        <v>53</v>
      </c>
      <c r="D2004" t="s">
        <v>54</v>
      </c>
      <c r="E2004">
        <v>100</v>
      </c>
      <c r="F2004" t="s">
        <v>106</v>
      </c>
      <c r="G2004" t="s">
        <v>96</v>
      </c>
      <c r="H2004" s="321">
        <v>4242284032.2305617</v>
      </c>
      <c r="I2004" t="str">
        <f>Table3[[#This Row],[Company ]]&amp;Table3[[#This Row],[Product]]</f>
        <v>JBSCattle</v>
      </c>
      <c r="J2004" t="str">
        <f>INDEX('Company+Product scope'!D:D,MATCH(Table3[[#This Row],[Company+Product key]],'Company+Product scope'!C:C,0))</f>
        <v>Yes</v>
      </c>
    </row>
    <row r="2005" spans="1:10">
      <c r="A2005" t="s">
        <v>51</v>
      </c>
      <c r="B2005" t="s">
        <v>52</v>
      </c>
      <c r="C2005" t="s">
        <v>53</v>
      </c>
      <c r="D2005" t="s">
        <v>57</v>
      </c>
      <c r="E2005">
        <v>100</v>
      </c>
      <c r="F2005" t="s">
        <v>106</v>
      </c>
      <c r="G2005" t="s">
        <v>96</v>
      </c>
      <c r="H2005" s="321">
        <v>2362081477.5037022</v>
      </c>
      <c r="I2005" t="str">
        <f>Table3[[#This Row],[Company ]]&amp;Table3[[#This Row],[Product]]</f>
        <v>JBSCattle</v>
      </c>
      <c r="J2005" t="str">
        <f>INDEX('Company+Product scope'!D:D,MATCH(Table3[[#This Row],[Company+Product key]],'Company+Product scope'!C:C,0))</f>
        <v>Yes</v>
      </c>
    </row>
    <row r="2006" spans="1:10">
      <c r="A2006" t="s">
        <v>51</v>
      </c>
      <c r="B2006" t="s">
        <v>52</v>
      </c>
      <c r="C2006" t="s">
        <v>53</v>
      </c>
      <c r="D2006" t="s">
        <v>58</v>
      </c>
      <c r="E2006">
        <v>100</v>
      </c>
      <c r="F2006" t="s">
        <v>106</v>
      </c>
      <c r="G2006" t="s">
        <v>96</v>
      </c>
      <c r="H2006" s="321">
        <v>652217518.3963834</v>
      </c>
      <c r="I2006" t="str">
        <f>Table3[[#This Row],[Company ]]&amp;Table3[[#This Row],[Product]]</f>
        <v>JBSCattle</v>
      </c>
      <c r="J2006" t="str">
        <f>INDEX('Company+Product scope'!D:D,MATCH(Table3[[#This Row],[Company+Product key]],'Company+Product scope'!C:C,0))</f>
        <v>Yes</v>
      </c>
    </row>
    <row r="2007" spans="1:10">
      <c r="A2007" t="s">
        <v>51</v>
      </c>
      <c r="B2007" t="s">
        <v>59</v>
      </c>
      <c r="C2007" t="s">
        <v>53</v>
      </c>
      <c r="D2007" t="s">
        <v>54</v>
      </c>
      <c r="E2007">
        <v>100</v>
      </c>
      <c r="F2007" t="s">
        <v>106</v>
      </c>
      <c r="G2007" t="s">
        <v>96</v>
      </c>
      <c r="H2007" s="321">
        <v>1747308445.701</v>
      </c>
      <c r="I2007" t="str">
        <f>Table3[[#This Row],[Company ]]&amp;Table3[[#This Row],[Product]]</f>
        <v>MarfrigCattle</v>
      </c>
      <c r="J2007" t="str">
        <f>INDEX('Company+Product scope'!D:D,MATCH(Table3[[#This Row],[Company+Product key]],'Company+Product scope'!C:C,0))</f>
        <v>Yes</v>
      </c>
    </row>
    <row r="2008" spans="1:10">
      <c r="A2008" t="s">
        <v>51</v>
      </c>
      <c r="B2008" t="s">
        <v>59</v>
      </c>
      <c r="C2008" t="s">
        <v>53</v>
      </c>
      <c r="D2008" t="s">
        <v>57</v>
      </c>
      <c r="E2008">
        <v>100</v>
      </c>
      <c r="F2008" t="s">
        <v>106</v>
      </c>
      <c r="G2008" t="s">
        <v>96</v>
      </c>
      <c r="H2008" s="321">
        <v>776043632.19906282</v>
      </c>
      <c r="I2008" t="str">
        <f>Table3[[#This Row],[Company ]]&amp;Table3[[#This Row],[Product]]</f>
        <v>MarfrigCattle</v>
      </c>
      <c r="J2008" t="str">
        <f>INDEX('Company+Product scope'!D:D,MATCH(Table3[[#This Row],[Company+Product key]],'Company+Product scope'!C:C,0))</f>
        <v>Yes</v>
      </c>
    </row>
    <row r="2009" spans="1:10">
      <c r="A2009" t="s">
        <v>51</v>
      </c>
      <c r="B2009" t="s">
        <v>60</v>
      </c>
      <c r="C2009" t="s">
        <v>53</v>
      </c>
      <c r="D2009" t="s">
        <v>57</v>
      </c>
      <c r="E2009">
        <v>100</v>
      </c>
      <c r="F2009" t="s">
        <v>106</v>
      </c>
      <c r="G2009" t="s">
        <v>96</v>
      </c>
      <c r="H2009" s="321">
        <v>1845668173.6111109</v>
      </c>
      <c r="I2009" t="str">
        <f>Table3[[#This Row],[Company ]]&amp;Table3[[#This Row],[Product]]</f>
        <v>CargillCattle</v>
      </c>
      <c r="J2009" t="str">
        <f>INDEX('Company+Product scope'!D:D,MATCH(Table3[[#This Row],[Company+Product key]],'Company+Product scope'!C:C,0))</f>
        <v>Yes</v>
      </c>
    </row>
    <row r="2010" spans="1:10">
      <c r="A2010" t="s">
        <v>51</v>
      </c>
      <c r="B2010" t="s">
        <v>60</v>
      </c>
      <c r="C2010" t="s">
        <v>53</v>
      </c>
      <c r="D2010" t="s">
        <v>58</v>
      </c>
      <c r="E2010">
        <v>100</v>
      </c>
      <c r="F2010" t="s">
        <v>106</v>
      </c>
      <c r="G2010" t="s">
        <v>96</v>
      </c>
      <c r="H2010" s="321">
        <v>185449062.5</v>
      </c>
      <c r="I2010" t="str">
        <f>Table3[[#This Row],[Company ]]&amp;Table3[[#This Row],[Product]]</f>
        <v>CargillCattle</v>
      </c>
      <c r="J2010" t="str">
        <f>INDEX('Company+Product scope'!D:D,MATCH(Table3[[#This Row],[Company+Product key]],'Company+Product scope'!C:C,0))</f>
        <v>Yes</v>
      </c>
    </row>
    <row r="2011" spans="1:10">
      <c r="A2011" t="s">
        <v>51</v>
      </c>
      <c r="B2011" t="s">
        <v>61</v>
      </c>
      <c r="C2011" t="s">
        <v>53</v>
      </c>
      <c r="D2011" t="s">
        <v>57</v>
      </c>
      <c r="E2011">
        <v>100</v>
      </c>
      <c r="F2011" t="s">
        <v>106</v>
      </c>
      <c r="G2011" t="s">
        <v>96</v>
      </c>
      <c r="H2011" s="321">
        <v>1558953039.5149801</v>
      </c>
      <c r="I2011" t="str">
        <f>Table3[[#This Row],[Company ]]&amp;Table3[[#This Row],[Product]]</f>
        <v>TysonCattle</v>
      </c>
      <c r="J2011" t="str">
        <f>INDEX('Company+Product scope'!D:D,MATCH(Table3[[#This Row],[Company+Product key]],'Company+Product scope'!C:C,0))</f>
        <v>Yes</v>
      </c>
    </row>
    <row r="2012" spans="1:10">
      <c r="A2012" t="s">
        <v>51</v>
      </c>
      <c r="B2012" t="s">
        <v>61</v>
      </c>
      <c r="C2012" t="s">
        <v>53</v>
      </c>
      <c r="D2012" t="s">
        <v>58</v>
      </c>
      <c r="E2012">
        <v>100</v>
      </c>
      <c r="F2012" t="s">
        <v>106</v>
      </c>
      <c r="G2012" t="s">
        <v>96</v>
      </c>
      <c r="H2012" s="321">
        <v>112459843.86309522</v>
      </c>
      <c r="I2012" t="str">
        <f>Table3[[#This Row],[Company ]]&amp;Table3[[#This Row],[Product]]</f>
        <v>TysonCattle</v>
      </c>
      <c r="J2012" t="str">
        <f>INDEX('Company+Product scope'!D:D,MATCH(Table3[[#This Row],[Company+Product key]],'Company+Product scope'!C:C,0))</f>
        <v>Yes</v>
      </c>
    </row>
    <row r="2013" spans="1:10">
      <c r="A2013" t="s">
        <v>51</v>
      </c>
      <c r="B2013" t="s">
        <v>62</v>
      </c>
      <c r="C2013" t="s">
        <v>53</v>
      </c>
      <c r="D2013" t="s">
        <v>54</v>
      </c>
      <c r="E2013">
        <v>100</v>
      </c>
      <c r="F2013" t="s">
        <v>106</v>
      </c>
      <c r="G2013" t="s">
        <v>96</v>
      </c>
      <c r="H2013" s="321">
        <v>1782628336.1249998</v>
      </c>
      <c r="I2013" t="str">
        <f>Table3[[#This Row],[Company ]]&amp;Table3[[#This Row],[Product]]</f>
        <v>MinervaCattle</v>
      </c>
      <c r="J2013" t="str">
        <f>INDEX('Company+Product scope'!D:D,MATCH(Table3[[#This Row],[Company+Product key]],'Company+Product scope'!C:C,0))</f>
        <v>Yes</v>
      </c>
    </row>
    <row r="2014" spans="1:10">
      <c r="A2014" t="s">
        <v>51</v>
      </c>
      <c r="B2014" t="s">
        <v>63</v>
      </c>
      <c r="C2014" t="s">
        <v>53</v>
      </c>
      <c r="D2014" t="s">
        <v>64</v>
      </c>
      <c r="E2014">
        <v>100</v>
      </c>
      <c r="F2014" t="s">
        <v>106</v>
      </c>
      <c r="G2014" t="s">
        <v>96</v>
      </c>
      <c r="H2014" s="321">
        <v>731097600.00000024</v>
      </c>
      <c r="I2014" t="str">
        <f>Table3[[#This Row],[Company ]]&amp;Table3[[#This Row],[Product]]</f>
        <v>BigardCattle</v>
      </c>
      <c r="J2014" t="str">
        <f>INDEX('Company+Product scope'!D:D,MATCH(Table3[[#This Row],[Company+Product key]],'Company+Product scope'!C:C,0))</f>
        <v>Yes</v>
      </c>
    </row>
    <row r="2015" spans="1:10">
      <c r="A2015" t="s">
        <v>51</v>
      </c>
      <c r="B2015" t="s">
        <v>65</v>
      </c>
      <c r="C2015" t="s">
        <v>53</v>
      </c>
      <c r="D2015" t="s">
        <v>64</v>
      </c>
      <c r="E2015">
        <v>100</v>
      </c>
      <c r="F2015" t="s">
        <v>106</v>
      </c>
      <c r="G2015" t="s">
        <v>96</v>
      </c>
      <c r="H2015" s="321">
        <v>705729940</v>
      </c>
      <c r="I2015" t="str">
        <f>Table3[[#This Row],[Company ]]&amp;Table3[[#This Row],[Product]]</f>
        <v>Gruppo CremoniniCattle</v>
      </c>
      <c r="J2015" t="str">
        <f>INDEX('Company+Product scope'!D:D,MATCH(Table3[[#This Row],[Company+Product key]],'Company+Product scope'!C:C,0))</f>
        <v>Yes</v>
      </c>
    </row>
    <row r="2016" spans="1:10">
      <c r="A2016" t="s">
        <v>51</v>
      </c>
      <c r="B2016" t="s">
        <v>66</v>
      </c>
      <c r="C2016" t="s">
        <v>53</v>
      </c>
      <c r="D2016" t="s">
        <v>64</v>
      </c>
      <c r="E2016">
        <v>100</v>
      </c>
      <c r="F2016" t="s">
        <v>106</v>
      </c>
      <c r="G2016" t="s">
        <v>96</v>
      </c>
      <c r="H2016" s="321">
        <v>289882783.21537501</v>
      </c>
      <c r="I2016" t="str">
        <f>Table3[[#This Row],[Company ]]&amp;Table3[[#This Row],[Product]]</f>
        <v>Vion Food GroupCattle</v>
      </c>
      <c r="J2016" t="str">
        <f>INDEX('Company+Product scope'!D:D,MATCH(Table3[[#This Row],[Company+Product key]],'Company+Product scope'!C:C,0))</f>
        <v>Yes</v>
      </c>
    </row>
    <row r="2017" spans="1:10">
      <c r="A2017" t="s">
        <v>51</v>
      </c>
      <c r="B2017" t="s">
        <v>67</v>
      </c>
      <c r="C2017" t="s">
        <v>53</v>
      </c>
      <c r="D2017" t="s">
        <v>64</v>
      </c>
      <c r="E2017">
        <v>100</v>
      </c>
      <c r="F2017" t="s">
        <v>106</v>
      </c>
      <c r="G2017" t="s">
        <v>96</v>
      </c>
      <c r="H2017" s="321">
        <v>288478626.75</v>
      </c>
      <c r="I2017" t="str">
        <f>Table3[[#This Row],[Company ]]&amp;Table3[[#This Row],[Product]]</f>
        <v>Danish CrownCattle</v>
      </c>
      <c r="J2017" t="str">
        <f>INDEX('Company+Product scope'!D:D,MATCH(Table3[[#This Row],[Company+Product key]],'Company+Product scope'!C:C,0))</f>
        <v>Yes</v>
      </c>
    </row>
    <row r="2018" spans="1:10">
      <c r="A2018" t="s">
        <v>51</v>
      </c>
      <c r="B2018" t="s">
        <v>68</v>
      </c>
      <c r="C2018" t="s">
        <v>53</v>
      </c>
      <c r="D2018" t="s">
        <v>58</v>
      </c>
      <c r="E2018">
        <v>100</v>
      </c>
      <c r="F2018" t="s">
        <v>106</v>
      </c>
      <c r="G2018" t="s">
        <v>96</v>
      </c>
      <c r="H2018" s="321">
        <v>185449062.5</v>
      </c>
      <c r="I2018" t="str">
        <f>Table3[[#This Row],[Company ]]&amp;Table3[[#This Row],[Product]]</f>
        <v>Teys Cattle</v>
      </c>
      <c r="J2018" t="str">
        <f>INDEX('Company+Product scope'!D:D,MATCH(Table3[[#This Row],[Company+Product key]],'Company+Product scope'!C:C,0))</f>
        <v>Yes</v>
      </c>
    </row>
    <row r="2019" spans="1:10">
      <c r="A2019" t="s">
        <v>51</v>
      </c>
      <c r="B2019" t="s">
        <v>69</v>
      </c>
      <c r="C2019" t="s">
        <v>53</v>
      </c>
      <c r="D2019" t="s">
        <v>64</v>
      </c>
      <c r="E2019">
        <v>100</v>
      </c>
      <c r="F2019" t="s">
        <v>106</v>
      </c>
      <c r="G2019" t="s">
        <v>96</v>
      </c>
      <c r="H2019" s="321">
        <v>144163597.20000002</v>
      </c>
      <c r="I2019" t="str">
        <f>Table3[[#This Row],[Company ]]&amp;Table3[[#This Row],[Product]]</f>
        <v>WestfleischCattle</v>
      </c>
      <c r="J2019" t="str">
        <f>INDEX('Company+Product scope'!D:D,MATCH(Table3[[#This Row],[Company+Product key]],'Company+Product scope'!C:C,0))</f>
        <v>Yes</v>
      </c>
    </row>
    <row r="2020" spans="1:10">
      <c r="A2020" t="s">
        <v>51</v>
      </c>
      <c r="B2020" t="s">
        <v>70</v>
      </c>
      <c r="C2020" t="s">
        <v>53</v>
      </c>
      <c r="D2020" t="s">
        <v>64</v>
      </c>
      <c r="E2020">
        <v>100</v>
      </c>
      <c r="F2020" t="s">
        <v>106</v>
      </c>
      <c r="G2020" t="s">
        <v>96</v>
      </c>
      <c r="H2020" s="321">
        <v>137803438.5</v>
      </c>
      <c r="I2020" t="str">
        <f>Table3[[#This Row],[Company ]]&amp;Table3[[#This Row],[Product]]</f>
        <v>Tönnies GroupCattle</v>
      </c>
      <c r="J2020" t="str">
        <f>INDEX('Company+Product scope'!D:D,MATCH(Table3[[#This Row],[Company+Product key]],'Company+Product scope'!C:C,0))</f>
        <v>Yes</v>
      </c>
    </row>
    <row r="2021" spans="1:10">
      <c r="A2021" t="s">
        <v>51</v>
      </c>
      <c r="B2021" t="s">
        <v>52</v>
      </c>
      <c r="C2021" t="s">
        <v>71</v>
      </c>
      <c r="D2021" t="s">
        <v>57</v>
      </c>
      <c r="E2021">
        <v>100</v>
      </c>
      <c r="F2021" t="s">
        <v>106</v>
      </c>
      <c r="G2021" t="s">
        <v>96</v>
      </c>
      <c r="H2021" s="321">
        <v>409090768.54153848</v>
      </c>
      <c r="I2021" t="str">
        <f>Table3[[#This Row],[Company ]]&amp;Table3[[#This Row],[Product]]</f>
        <v>JBSChicken</v>
      </c>
      <c r="J2021" t="str">
        <f>INDEX('Company+Product scope'!D:D,MATCH(Table3[[#This Row],[Company+Product key]],'Company+Product scope'!C:C,0))</f>
        <v>Yes</v>
      </c>
    </row>
    <row r="2022" spans="1:10">
      <c r="A2022" t="s">
        <v>51</v>
      </c>
      <c r="B2022" t="s">
        <v>52</v>
      </c>
      <c r="C2022" t="s">
        <v>71</v>
      </c>
      <c r="D2022" t="s">
        <v>54</v>
      </c>
      <c r="E2022">
        <v>100</v>
      </c>
      <c r="F2022" t="s">
        <v>106</v>
      </c>
      <c r="G2022" t="s">
        <v>96</v>
      </c>
      <c r="H2022" s="321">
        <v>583246070.03520012</v>
      </c>
      <c r="I2022" t="str">
        <f>Table3[[#This Row],[Company ]]&amp;Table3[[#This Row],[Product]]</f>
        <v>JBSChicken</v>
      </c>
      <c r="J2022" t="str">
        <f>INDEX('Company+Product scope'!D:D,MATCH(Table3[[#This Row],[Company+Product key]],'Company+Product scope'!C:C,0))</f>
        <v>Yes</v>
      </c>
    </row>
    <row r="2023" spans="1:10">
      <c r="A2023" t="s">
        <v>51</v>
      </c>
      <c r="B2023" t="s">
        <v>52</v>
      </c>
      <c r="C2023" t="s">
        <v>71</v>
      </c>
      <c r="D2023" t="s">
        <v>64</v>
      </c>
      <c r="E2023">
        <v>100</v>
      </c>
      <c r="F2023" t="s">
        <v>106</v>
      </c>
      <c r="G2023" t="s">
        <v>96</v>
      </c>
      <c r="H2023" s="321">
        <v>178511531.38129231</v>
      </c>
      <c r="I2023" t="str">
        <f>Table3[[#This Row],[Company ]]&amp;Table3[[#This Row],[Product]]</f>
        <v>JBSChicken</v>
      </c>
      <c r="J2023" t="str">
        <f>INDEX('Company+Product scope'!D:D,MATCH(Table3[[#This Row],[Company+Product key]],'Company+Product scope'!C:C,0))</f>
        <v>Yes</v>
      </c>
    </row>
    <row r="2024" spans="1:10">
      <c r="A2024" t="s">
        <v>51</v>
      </c>
      <c r="B2024" t="s">
        <v>61</v>
      </c>
      <c r="C2024" t="s">
        <v>71</v>
      </c>
      <c r="D2024" t="s">
        <v>57</v>
      </c>
      <c r="E2024">
        <v>100</v>
      </c>
      <c r="F2024" t="s">
        <v>106</v>
      </c>
      <c r="G2024" t="s">
        <v>96</v>
      </c>
      <c r="H2024" s="321">
        <v>393386344.83870965</v>
      </c>
      <c r="I2024" t="str">
        <f>Table3[[#This Row],[Company ]]&amp;Table3[[#This Row],[Product]]</f>
        <v>TysonChicken</v>
      </c>
      <c r="J2024" t="str">
        <f>INDEX('Company+Product scope'!D:D,MATCH(Table3[[#This Row],[Company+Product key]],'Company+Product scope'!C:C,0))</f>
        <v>Yes</v>
      </c>
    </row>
    <row r="2025" spans="1:10">
      <c r="A2025" t="s">
        <v>51</v>
      </c>
      <c r="B2025" t="s">
        <v>61</v>
      </c>
      <c r="C2025" t="s">
        <v>71</v>
      </c>
      <c r="D2025" t="s">
        <v>72</v>
      </c>
      <c r="E2025">
        <v>100</v>
      </c>
      <c r="F2025" t="s">
        <v>106</v>
      </c>
      <c r="G2025" t="s">
        <v>96</v>
      </c>
      <c r="H2025" s="321">
        <v>85789166.806451604</v>
      </c>
      <c r="I2025" t="str">
        <f>Table3[[#This Row],[Company ]]&amp;Table3[[#This Row],[Product]]</f>
        <v>TysonChicken</v>
      </c>
      <c r="J2025" t="str">
        <f>INDEX('Company+Product scope'!D:D,MATCH(Table3[[#This Row],[Company+Product key]],'Company+Product scope'!C:C,0))</f>
        <v>Yes</v>
      </c>
    </row>
    <row r="2026" spans="1:10">
      <c r="A2026" t="s">
        <v>51</v>
      </c>
      <c r="B2026" t="s">
        <v>73</v>
      </c>
      <c r="C2026" t="s">
        <v>71</v>
      </c>
      <c r="D2026" t="s">
        <v>54</v>
      </c>
      <c r="E2026">
        <v>100</v>
      </c>
      <c r="F2026" t="s">
        <v>106</v>
      </c>
      <c r="G2026" t="s">
        <v>96</v>
      </c>
      <c r="H2026" s="321">
        <v>665790338.47040021</v>
      </c>
      <c r="I2026" t="str">
        <f>Table3[[#This Row],[Company ]]&amp;Table3[[#This Row],[Product]]</f>
        <v>BRFChicken</v>
      </c>
      <c r="J2026" t="str">
        <f>INDEX('Company+Product scope'!D:D,MATCH(Table3[[#This Row],[Company+Product key]],'Company+Product scope'!C:C,0))</f>
        <v>Yes</v>
      </c>
    </row>
    <row r="2027" spans="1:10">
      <c r="A2027" t="s">
        <v>51</v>
      </c>
      <c r="B2027" t="s">
        <v>74</v>
      </c>
      <c r="C2027" t="s">
        <v>71</v>
      </c>
      <c r="D2027" t="s">
        <v>72</v>
      </c>
      <c r="E2027">
        <v>100</v>
      </c>
      <c r="F2027" t="s">
        <v>106</v>
      </c>
      <c r="G2027" t="s">
        <v>96</v>
      </c>
      <c r="H2027" s="321">
        <v>485966344.49999994</v>
      </c>
      <c r="I2027" t="str">
        <f>Table3[[#This Row],[Company ]]&amp;Table3[[#This Row],[Product]]</f>
        <v>Wen's Food GroupChicken</v>
      </c>
      <c r="J2027" t="str">
        <f>INDEX('Company+Product scope'!D:D,MATCH(Table3[[#This Row],[Company+Product key]],'Company+Product scope'!C:C,0))</f>
        <v>Yes</v>
      </c>
    </row>
    <row r="2028" spans="1:10">
      <c r="A2028" t="s">
        <v>51</v>
      </c>
      <c r="B2028" t="s">
        <v>60</v>
      </c>
      <c r="C2028" t="s">
        <v>71</v>
      </c>
      <c r="D2028" t="s">
        <v>57</v>
      </c>
      <c r="E2028">
        <v>100</v>
      </c>
      <c r="F2028" t="s">
        <v>106</v>
      </c>
      <c r="G2028" t="s">
        <v>96</v>
      </c>
      <c r="H2028" s="321">
        <v>121554420</v>
      </c>
      <c r="I2028" t="str">
        <f>Table3[[#This Row],[Company ]]&amp;Table3[[#This Row],[Product]]</f>
        <v>CargillChicken</v>
      </c>
      <c r="J2028" t="str">
        <f>INDEX('Company+Product scope'!D:D,MATCH(Table3[[#This Row],[Company+Product key]],'Company+Product scope'!C:C,0))</f>
        <v>Yes</v>
      </c>
    </row>
    <row r="2029" spans="1:10">
      <c r="A2029" t="s">
        <v>51</v>
      </c>
      <c r="B2029" t="s">
        <v>60</v>
      </c>
      <c r="C2029" t="s">
        <v>71</v>
      </c>
      <c r="D2029" t="s">
        <v>54</v>
      </c>
      <c r="E2029">
        <v>100</v>
      </c>
      <c r="F2029" t="s">
        <v>106</v>
      </c>
      <c r="G2029" t="s">
        <v>96</v>
      </c>
      <c r="H2029" s="321">
        <v>111092696</v>
      </c>
      <c r="I2029" t="str">
        <f>Table3[[#This Row],[Company ]]&amp;Table3[[#This Row],[Product]]</f>
        <v>CargillChicken</v>
      </c>
      <c r="J2029" t="str">
        <f>INDEX('Company+Product scope'!D:D,MATCH(Table3[[#This Row],[Company+Product key]],'Company+Product scope'!C:C,0))</f>
        <v>Yes</v>
      </c>
    </row>
    <row r="2030" spans="1:10">
      <c r="A2030" t="s">
        <v>51</v>
      </c>
      <c r="B2030" t="s">
        <v>60</v>
      </c>
      <c r="C2030" t="s">
        <v>71</v>
      </c>
      <c r="D2030" t="s">
        <v>72</v>
      </c>
      <c r="E2030">
        <v>100</v>
      </c>
      <c r="F2030" t="s">
        <v>106</v>
      </c>
      <c r="G2030" t="s">
        <v>96</v>
      </c>
      <c r="H2030" s="321">
        <v>73942470</v>
      </c>
      <c r="I2030" t="str">
        <f>Table3[[#This Row],[Company ]]&amp;Table3[[#This Row],[Product]]</f>
        <v>CargillChicken</v>
      </c>
      <c r="J2030" t="str">
        <f>INDEX('Company+Product scope'!D:D,MATCH(Table3[[#This Row],[Company+Product key]],'Company+Product scope'!C:C,0))</f>
        <v>Yes</v>
      </c>
    </row>
    <row r="2031" spans="1:10">
      <c r="A2031" t="s">
        <v>51</v>
      </c>
      <c r="B2031" t="s">
        <v>60</v>
      </c>
      <c r="C2031" t="s">
        <v>71</v>
      </c>
      <c r="D2031" t="s">
        <v>64</v>
      </c>
      <c r="E2031">
        <v>100</v>
      </c>
      <c r="F2031" t="s">
        <v>106</v>
      </c>
      <c r="G2031" t="s">
        <v>96</v>
      </c>
      <c r="H2031" s="321">
        <v>65191535.999999993</v>
      </c>
      <c r="I2031" t="str">
        <f>Table3[[#This Row],[Company ]]&amp;Table3[[#This Row],[Product]]</f>
        <v>CargillChicken</v>
      </c>
      <c r="J2031" t="str">
        <f>INDEX('Company+Product scope'!D:D,MATCH(Table3[[#This Row],[Company+Product key]],'Company+Product scope'!C:C,0))</f>
        <v>Yes</v>
      </c>
    </row>
    <row r="2032" spans="1:10">
      <c r="A2032" t="s">
        <v>51</v>
      </c>
      <c r="B2032" t="s">
        <v>75</v>
      </c>
      <c r="C2032" t="s">
        <v>71</v>
      </c>
      <c r="D2032" t="s">
        <v>72</v>
      </c>
      <c r="E2032">
        <v>100</v>
      </c>
      <c r="F2032" t="s">
        <v>106</v>
      </c>
      <c r="G2032" t="s">
        <v>96</v>
      </c>
      <c r="H2032" s="321">
        <v>402986461.49999994</v>
      </c>
      <c r="I2032" t="str">
        <f>Table3[[#This Row],[Company ]]&amp;Table3[[#This Row],[Product]]</f>
        <v>JapfaChicken</v>
      </c>
      <c r="J2032" t="str">
        <f>INDEX('Company+Product scope'!D:D,MATCH(Table3[[#This Row],[Company+Product key]],'Company+Product scope'!C:C,0))</f>
        <v>Yes</v>
      </c>
    </row>
    <row r="2033" spans="1:10">
      <c r="A2033" t="s">
        <v>51</v>
      </c>
      <c r="B2033" t="s">
        <v>76</v>
      </c>
      <c r="C2033" t="s">
        <v>71</v>
      </c>
      <c r="D2033" t="s">
        <v>72</v>
      </c>
      <c r="E2033">
        <v>100</v>
      </c>
      <c r="F2033" t="s">
        <v>106</v>
      </c>
      <c r="G2033" t="s">
        <v>96</v>
      </c>
      <c r="H2033" s="321">
        <v>332741115</v>
      </c>
      <c r="I2033" t="str">
        <f>Table3[[#This Row],[Company ]]&amp;Table3[[#This Row],[Product]]</f>
        <v>Wellhope AgritechChicken</v>
      </c>
      <c r="J2033" t="str">
        <f>INDEX('Company+Product scope'!D:D,MATCH(Table3[[#This Row],[Company+Product key]],'Company+Product scope'!C:C,0))</f>
        <v>Yes</v>
      </c>
    </row>
    <row r="2034" spans="1:10">
      <c r="A2034" t="s">
        <v>51</v>
      </c>
      <c r="B2034" t="s">
        <v>77</v>
      </c>
      <c r="C2034" t="s">
        <v>71</v>
      </c>
      <c r="D2034" t="s">
        <v>72</v>
      </c>
      <c r="E2034">
        <v>100</v>
      </c>
      <c r="F2034" t="s">
        <v>106</v>
      </c>
      <c r="G2034" t="s">
        <v>96</v>
      </c>
      <c r="H2034" s="321">
        <v>281392177.5</v>
      </c>
      <c r="I2034" t="str">
        <f>Table3[[#This Row],[Company ]]&amp;Table3[[#This Row],[Product]]</f>
        <v>Charoen PokphandChicken</v>
      </c>
      <c r="J2034" t="str">
        <f>INDEX('Company+Product scope'!D:D,MATCH(Table3[[#This Row],[Company+Product key]],'Company+Product scope'!C:C,0))</f>
        <v>Yes</v>
      </c>
    </row>
    <row r="2035" spans="1:10">
      <c r="A2035" t="s">
        <v>51</v>
      </c>
      <c r="B2035" t="s">
        <v>77</v>
      </c>
      <c r="C2035" t="s">
        <v>71</v>
      </c>
      <c r="D2035" t="s">
        <v>78</v>
      </c>
      <c r="E2035">
        <v>100</v>
      </c>
      <c r="F2035" t="s">
        <v>106</v>
      </c>
      <c r="G2035" t="s">
        <v>96</v>
      </c>
      <c r="H2035" s="321">
        <v>15765050</v>
      </c>
      <c r="I2035" t="str">
        <f>Table3[[#This Row],[Company ]]&amp;Table3[[#This Row],[Product]]</f>
        <v>Charoen PokphandChicken</v>
      </c>
      <c r="J2035" t="str">
        <f>INDEX('Company+Product scope'!D:D,MATCH(Table3[[#This Row],[Company+Product key]],'Company+Product scope'!C:C,0))</f>
        <v>Yes</v>
      </c>
    </row>
    <row r="2036" spans="1:10">
      <c r="A2036" t="s">
        <v>51</v>
      </c>
      <c r="B2036" t="s">
        <v>79</v>
      </c>
      <c r="C2036" t="s">
        <v>71</v>
      </c>
      <c r="D2036" t="s">
        <v>72</v>
      </c>
      <c r="E2036">
        <v>100</v>
      </c>
      <c r="F2036" t="s">
        <v>106</v>
      </c>
      <c r="G2036" t="s">
        <v>96</v>
      </c>
      <c r="H2036" s="321">
        <v>279338220</v>
      </c>
      <c r="I2036" t="str">
        <f>Table3[[#This Row],[Company ]]&amp;Table3[[#This Row],[Product]]</f>
        <v>Fuijan Sunner DevelopmentChicken</v>
      </c>
      <c r="J2036" t="str">
        <f>INDEX('Company+Product scope'!D:D,MATCH(Table3[[#This Row],[Company+Product key]],'Company+Product scope'!C:C,0))</f>
        <v>Yes</v>
      </c>
    </row>
    <row r="2037" spans="1:10">
      <c r="A2037" t="s">
        <v>51</v>
      </c>
      <c r="B2037" t="s">
        <v>80</v>
      </c>
      <c r="C2037" t="s">
        <v>71</v>
      </c>
      <c r="D2037" t="s">
        <v>57</v>
      </c>
      <c r="E2037">
        <v>100</v>
      </c>
      <c r="F2037" t="s">
        <v>106</v>
      </c>
      <c r="G2037" t="s">
        <v>96</v>
      </c>
      <c r="H2037" s="321">
        <v>152056500</v>
      </c>
      <c r="I2037" t="str">
        <f>Table3[[#This Row],[Company ]]&amp;Table3[[#This Row],[Product]]</f>
        <v>Koch FoodsChicken</v>
      </c>
      <c r="J2037" t="str">
        <f>INDEX('Company+Product scope'!D:D,MATCH(Table3[[#This Row],[Company+Product key]],'Company+Product scope'!C:C,0))</f>
        <v>Yes</v>
      </c>
    </row>
    <row r="2038" spans="1:10">
      <c r="A2038" t="s">
        <v>51</v>
      </c>
      <c r="B2038" t="s">
        <v>81</v>
      </c>
      <c r="C2038" t="s">
        <v>71</v>
      </c>
      <c r="D2038" t="s">
        <v>82</v>
      </c>
      <c r="E2038">
        <v>100</v>
      </c>
      <c r="F2038" t="s">
        <v>106</v>
      </c>
      <c r="G2038" t="s">
        <v>96</v>
      </c>
      <c r="H2038" s="321">
        <v>282087929.20000005</v>
      </c>
      <c r="I2038" t="str">
        <f>Table3[[#This Row],[Company ]]&amp;Table3[[#This Row],[Product]]</f>
        <v>Arab Company for Livestock Development (ACOLID)Chicken</v>
      </c>
      <c r="J2038" t="str">
        <f>INDEX('Company+Product scope'!D:D,MATCH(Table3[[#This Row],[Company+Product key]],'Company+Product scope'!C:C,0))</f>
        <v>Yes</v>
      </c>
    </row>
    <row r="2039" spans="1:10">
      <c r="A2039" t="s">
        <v>51</v>
      </c>
      <c r="B2039" t="s">
        <v>83</v>
      </c>
      <c r="C2039" t="s">
        <v>71</v>
      </c>
      <c r="D2039" t="s">
        <v>72</v>
      </c>
      <c r="E2039">
        <v>100</v>
      </c>
      <c r="F2039" t="s">
        <v>106</v>
      </c>
      <c r="G2039" t="s">
        <v>96</v>
      </c>
      <c r="H2039" s="321">
        <v>270210432.87</v>
      </c>
      <c r="I2039" t="str">
        <f>Table3[[#This Row],[Company ]]&amp;Table3[[#This Row],[Product]]</f>
        <v>New Hope GroupChicken</v>
      </c>
      <c r="J2039" t="str">
        <f>INDEX('Company+Product scope'!D:D,MATCH(Table3[[#This Row],[Company+Product key]],'Company+Product scope'!C:C,0))</f>
        <v>Yes</v>
      </c>
    </row>
    <row r="2040" spans="1:10">
      <c r="A2040" t="s">
        <v>51</v>
      </c>
      <c r="B2040" t="s">
        <v>84</v>
      </c>
      <c r="C2040" t="s">
        <v>71</v>
      </c>
      <c r="D2040" t="s">
        <v>54</v>
      </c>
      <c r="E2040">
        <v>100</v>
      </c>
      <c r="F2040" t="s">
        <v>106</v>
      </c>
      <c r="G2040" t="s">
        <v>96</v>
      </c>
      <c r="H2040" s="321">
        <v>208556920</v>
      </c>
      <c r="I2040" t="str">
        <f>Table3[[#This Row],[Company ]]&amp;Table3[[#This Row],[Product]]</f>
        <v>Industrias BachocoChicken</v>
      </c>
      <c r="J2040" t="str">
        <f>INDEX('Company+Product scope'!D:D,MATCH(Table3[[#This Row],[Company+Product key]],'Company+Product scope'!C:C,0))</f>
        <v>Yes</v>
      </c>
    </row>
    <row r="2041" spans="1:10">
      <c r="A2041" t="s">
        <v>51</v>
      </c>
      <c r="B2041" t="s">
        <v>84</v>
      </c>
      <c r="C2041" t="s">
        <v>71</v>
      </c>
      <c r="D2041" t="s">
        <v>57</v>
      </c>
      <c r="E2041">
        <v>100</v>
      </c>
      <c r="F2041" t="s">
        <v>106</v>
      </c>
      <c r="G2041" t="s">
        <v>96</v>
      </c>
      <c r="H2041" s="321">
        <v>30638250</v>
      </c>
      <c r="I2041" t="str">
        <f>Table3[[#This Row],[Company ]]&amp;Table3[[#This Row],[Product]]</f>
        <v>Industrias BachocoChicken</v>
      </c>
      <c r="J2041" t="str">
        <f>INDEX('Company+Product scope'!D:D,MATCH(Table3[[#This Row],[Company+Product key]],'Company+Product scope'!C:C,0))</f>
        <v>Yes</v>
      </c>
    </row>
    <row r="2042" spans="1:10">
      <c r="A2042" t="s">
        <v>51</v>
      </c>
      <c r="B2042" t="s">
        <v>85</v>
      </c>
      <c r="C2042" t="s">
        <v>71</v>
      </c>
      <c r="D2042" t="s">
        <v>57</v>
      </c>
      <c r="E2042">
        <v>100</v>
      </c>
      <c r="F2042" t="s">
        <v>106</v>
      </c>
      <c r="G2042" t="s">
        <v>96</v>
      </c>
      <c r="H2042" s="321">
        <v>139574250</v>
      </c>
      <c r="I2042" t="str">
        <f>Table3[[#This Row],[Company ]]&amp;Table3[[#This Row],[Product]]</f>
        <v>Perdue FarmsChicken</v>
      </c>
      <c r="J2042" t="str">
        <f>INDEX('Company+Product scope'!D:D,MATCH(Table3[[#This Row],[Company+Product key]],'Company+Product scope'!C:C,0))</f>
        <v>Yes</v>
      </c>
    </row>
    <row r="2043" spans="1:10">
      <c r="A2043" t="s">
        <v>51</v>
      </c>
      <c r="B2043" t="s">
        <v>86</v>
      </c>
      <c r="C2043" t="s">
        <v>71</v>
      </c>
      <c r="D2043" t="s">
        <v>57</v>
      </c>
      <c r="E2043">
        <v>100</v>
      </c>
      <c r="F2043" t="s">
        <v>106</v>
      </c>
      <c r="G2043" t="s">
        <v>96</v>
      </c>
      <c r="H2043" s="321">
        <v>121554420</v>
      </c>
      <c r="I2043" t="str">
        <f>Table3[[#This Row],[Company ]]&amp;Table3[[#This Row],[Product]]</f>
        <v>Continental Grain CompanyChicken</v>
      </c>
      <c r="J2043" t="str">
        <f>INDEX('Company+Product scope'!D:D,MATCH(Table3[[#This Row],[Company+Product key]],'Company+Product scope'!C:C,0))</f>
        <v>Yes</v>
      </c>
    </row>
    <row r="2044" spans="1:10">
      <c r="A2044" t="s">
        <v>51</v>
      </c>
      <c r="B2044" t="s">
        <v>87</v>
      </c>
      <c r="C2044" t="s">
        <v>71</v>
      </c>
      <c r="D2044" t="s">
        <v>72</v>
      </c>
      <c r="E2044">
        <v>100</v>
      </c>
      <c r="F2044" t="s">
        <v>106</v>
      </c>
      <c r="G2044" t="s">
        <v>96</v>
      </c>
      <c r="H2044" s="321">
        <v>85992354</v>
      </c>
      <c r="I2044" t="str">
        <f>Table3[[#This Row],[Company ]]&amp;Table3[[#This Row],[Product]]</f>
        <v>WH GroupChicken</v>
      </c>
      <c r="J2044" t="str">
        <f>INDEX('Company+Product scope'!D:D,MATCH(Table3[[#This Row],[Company+Product key]],'Company+Product scope'!C:C,0))</f>
        <v>Yes</v>
      </c>
    </row>
    <row r="2045" spans="1:10">
      <c r="A2045" t="s">
        <v>51</v>
      </c>
      <c r="B2045" t="s">
        <v>87</v>
      </c>
      <c r="C2045" t="s">
        <v>71</v>
      </c>
      <c r="D2045" t="s">
        <v>88</v>
      </c>
      <c r="E2045">
        <v>100</v>
      </c>
      <c r="F2045" t="s">
        <v>106</v>
      </c>
      <c r="G2045" t="s">
        <v>96</v>
      </c>
      <c r="H2045" s="321">
        <v>39311230</v>
      </c>
      <c r="I2045" t="str">
        <f>Table3[[#This Row],[Company ]]&amp;Table3[[#This Row],[Product]]</f>
        <v>WH GroupChicken</v>
      </c>
      <c r="J2045" t="str">
        <f>INDEX('Company+Product scope'!D:D,MATCH(Table3[[#This Row],[Company+Product key]],'Company+Product scope'!C:C,0))</f>
        <v>Yes</v>
      </c>
    </row>
    <row r="2046" spans="1:10">
      <c r="A2046" t="s">
        <v>51</v>
      </c>
      <c r="B2046" t="s">
        <v>89</v>
      </c>
      <c r="C2046" t="s">
        <v>71</v>
      </c>
      <c r="D2046" t="s">
        <v>54</v>
      </c>
      <c r="E2046">
        <v>100</v>
      </c>
      <c r="F2046" t="s">
        <v>106</v>
      </c>
      <c r="G2046" t="s">
        <v>96</v>
      </c>
      <c r="H2046" s="321">
        <v>132485267.20000002</v>
      </c>
      <c r="I2046" t="str">
        <f>Table3[[#This Row],[Company ]]&amp;Table3[[#This Row],[Product]]</f>
        <v>Aurora AlimentosChicken</v>
      </c>
      <c r="J2046" t="str">
        <f>INDEX('Company+Product scope'!D:D,MATCH(Table3[[#This Row],[Company+Product key]],'Company+Product scope'!C:C,0))</f>
        <v>Yes</v>
      </c>
    </row>
    <row r="2047" spans="1:10">
      <c r="A2047" t="s">
        <v>51</v>
      </c>
      <c r="B2047" t="s">
        <v>87</v>
      </c>
      <c r="C2047" t="s">
        <v>90</v>
      </c>
      <c r="D2047" t="s">
        <v>57</v>
      </c>
      <c r="E2047">
        <v>100</v>
      </c>
      <c r="F2047" t="s">
        <v>106</v>
      </c>
      <c r="G2047" t="s">
        <v>96</v>
      </c>
      <c r="H2047" s="321">
        <v>423102030.25290406</v>
      </c>
      <c r="I2047" t="str">
        <f>Table3[[#This Row],[Company ]]&amp;Table3[[#This Row],[Product]]</f>
        <v>WH GroupPigs</v>
      </c>
      <c r="J2047" t="str">
        <f>INDEX('Company+Product scope'!D:D,MATCH(Table3[[#This Row],[Company+Product key]],'Company+Product scope'!C:C,0))</f>
        <v>Yes</v>
      </c>
    </row>
    <row r="2048" spans="1:10">
      <c r="A2048" t="s">
        <v>51</v>
      </c>
      <c r="B2048" t="s">
        <v>87</v>
      </c>
      <c r="C2048" t="s">
        <v>90</v>
      </c>
      <c r="D2048" t="s">
        <v>72</v>
      </c>
      <c r="E2048">
        <v>100</v>
      </c>
      <c r="F2048" t="s">
        <v>106</v>
      </c>
      <c r="G2048" t="s">
        <v>96</v>
      </c>
      <c r="H2048" s="321">
        <v>441147981.43541127</v>
      </c>
      <c r="I2048" t="str">
        <f>Table3[[#This Row],[Company ]]&amp;Table3[[#This Row],[Product]]</f>
        <v>WH GroupPigs</v>
      </c>
      <c r="J2048" t="str">
        <f>INDEX('Company+Product scope'!D:D,MATCH(Table3[[#This Row],[Company+Product key]],'Company+Product scope'!C:C,0))</f>
        <v>Yes</v>
      </c>
    </row>
    <row r="2049" spans="1:10">
      <c r="A2049" t="s">
        <v>51</v>
      </c>
      <c r="B2049" t="s">
        <v>87</v>
      </c>
      <c r="C2049" t="s">
        <v>90</v>
      </c>
      <c r="D2049" t="s">
        <v>88</v>
      </c>
      <c r="E2049">
        <v>100</v>
      </c>
      <c r="F2049" t="s">
        <v>106</v>
      </c>
      <c r="G2049" t="s">
        <v>96</v>
      </c>
      <c r="H2049" s="321">
        <v>171570958.15334728</v>
      </c>
      <c r="I2049" t="str">
        <f>Table3[[#This Row],[Company ]]&amp;Table3[[#This Row],[Product]]</f>
        <v>WH GroupPigs</v>
      </c>
      <c r="J2049" t="str">
        <f>INDEX('Company+Product scope'!D:D,MATCH(Table3[[#This Row],[Company+Product key]],'Company+Product scope'!C:C,0))</f>
        <v>Yes</v>
      </c>
    </row>
    <row r="2050" spans="1:10">
      <c r="A2050" t="s">
        <v>51</v>
      </c>
      <c r="B2050" t="s">
        <v>52</v>
      </c>
      <c r="C2050" t="s">
        <v>90</v>
      </c>
      <c r="D2050" t="s">
        <v>57</v>
      </c>
      <c r="E2050">
        <v>100</v>
      </c>
      <c r="F2050" t="s">
        <v>106</v>
      </c>
      <c r="G2050" t="s">
        <v>96</v>
      </c>
      <c r="H2050" s="321">
        <v>382060562.40000004</v>
      </c>
      <c r="I2050" t="str">
        <f>Table3[[#This Row],[Company ]]&amp;Table3[[#This Row],[Product]]</f>
        <v>JBSPigs</v>
      </c>
      <c r="J2050" t="str">
        <f>INDEX('Company+Product scope'!D:D,MATCH(Table3[[#This Row],[Company+Product key]],'Company+Product scope'!C:C,0))</f>
        <v>Yes</v>
      </c>
    </row>
    <row r="2051" spans="1:10">
      <c r="A2051" t="s">
        <v>51</v>
      </c>
      <c r="B2051" t="s">
        <v>52</v>
      </c>
      <c r="C2051" t="s">
        <v>90</v>
      </c>
      <c r="D2051" t="s">
        <v>54</v>
      </c>
      <c r="E2051">
        <v>100</v>
      </c>
      <c r="F2051" t="s">
        <v>106</v>
      </c>
      <c r="G2051" t="s">
        <v>96</v>
      </c>
      <c r="H2051" s="321">
        <v>224250220.79999998</v>
      </c>
      <c r="I2051" t="str">
        <f>Table3[[#This Row],[Company ]]&amp;Table3[[#This Row],[Product]]</f>
        <v>JBSPigs</v>
      </c>
      <c r="J2051" t="str">
        <f>INDEX('Company+Product scope'!D:D,MATCH(Table3[[#This Row],[Company+Product key]],'Company+Product scope'!C:C,0))</f>
        <v>Yes</v>
      </c>
    </row>
    <row r="2052" spans="1:10">
      <c r="A2052" t="s">
        <v>51</v>
      </c>
      <c r="B2052" t="s">
        <v>52</v>
      </c>
      <c r="C2052" t="s">
        <v>90</v>
      </c>
      <c r="D2052" t="s">
        <v>58</v>
      </c>
      <c r="E2052">
        <v>100</v>
      </c>
      <c r="F2052" t="s">
        <v>106</v>
      </c>
      <c r="G2052" t="s">
        <v>96</v>
      </c>
      <c r="H2052" s="321">
        <v>79527505.823999986</v>
      </c>
      <c r="I2052" t="str">
        <f>Table3[[#This Row],[Company ]]&amp;Table3[[#This Row],[Product]]</f>
        <v>JBSPigs</v>
      </c>
      <c r="J2052" t="str">
        <f>INDEX('Company+Product scope'!D:D,MATCH(Table3[[#This Row],[Company+Product key]],'Company+Product scope'!C:C,0))</f>
        <v>Yes</v>
      </c>
    </row>
    <row r="2053" spans="1:10">
      <c r="A2053" t="s">
        <v>51</v>
      </c>
      <c r="B2053" t="s">
        <v>52</v>
      </c>
      <c r="C2053" t="s">
        <v>90</v>
      </c>
      <c r="D2053" t="s">
        <v>64</v>
      </c>
      <c r="E2053">
        <v>100</v>
      </c>
      <c r="F2053" t="s">
        <v>106</v>
      </c>
      <c r="G2053" t="s">
        <v>96</v>
      </c>
      <c r="H2053" s="321">
        <v>63769205.015999995</v>
      </c>
      <c r="I2053" t="str">
        <f>Table3[[#This Row],[Company ]]&amp;Table3[[#This Row],[Product]]</f>
        <v>JBSPigs</v>
      </c>
      <c r="J2053" t="str">
        <f>INDEX('Company+Product scope'!D:D,MATCH(Table3[[#This Row],[Company+Product key]],'Company+Product scope'!C:C,0))</f>
        <v>Yes</v>
      </c>
    </row>
    <row r="2054" spans="1:10">
      <c r="A2054" t="s">
        <v>51</v>
      </c>
      <c r="B2054" t="s">
        <v>61</v>
      </c>
      <c r="C2054" t="s">
        <v>90</v>
      </c>
      <c r="D2054" t="s">
        <v>57</v>
      </c>
      <c r="E2054">
        <v>100</v>
      </c>
      <c r="F2054" t="s">
        <v>106</v>
      </c>
      <c r="G2054" t="s">
        <v>96</v>
      </c>
      <c r="H2054" s="321">
        <v>292783491</v>
      </c>
      <c r="I2054" t="str">
        <f>Table3[[#This Row],[Company ]]&amp;Table3[[#This Row],[Product]]</f>
        <v>TysonPigs</v>
      </c>
      <c r="J2054" t="str">
        <f>INDEX('Company+Product scope'!D:D,MATCH(Table3[[#This Row],[Company+Product key]],'Company+Product scope'!C:C,0))</f>
        <v>Yes</v>
      </c>
    </row>
    <row r="2055" spans="1:10">
      <c r="A2055" t="s">
        <v>51</v>
      </c>
      <c r="B2055" t="s">
        <v>70</v>
      </c>
      <c r="C2055" t="s">
        <v>90</v>
      </c>
      <c r="D2055" t="s">
        <v>64</v>
      </c>
      <c r="E2055">
        <v>100</v>
      </c>
      <c r="F2055" t="s">
        <v>106</v>
      </c>
      <c r="G2055" t="s">
        <v>96</v>
      </c>
      <c r="H2055" s="321">
        <v>557182800</v>
      </c>
      <c r="I2055" t="str">
        <f>Table3[[#This Row],[Company ]]&amp;Table3[[#This Row],[Product]]</f>
        <v>Tönnies GroupPigs</v>
      </c>
      <c r="J2055" t="str">
        <f>INDEX('Company+Product scope'!D:D,MATCH(Table3[[#This Row],[Company+Product key]],'Company+Product scope'!C:C,0))</f>
        <v>Yes</v>
      </c>
    </row>
    <row r="2056" spans="1:10">
      <c r="A2056" t="s">
        <v>51</v>
      </c>
      <c r="B2056" t="s">
        <v>67</v>
      </c>
      <c r="C2056" t="s">
        <v>90</v>
      </c>
      <c r="D2056" t="s">
        <v>64</v>
      </c>
      <c r="E2056">
        <v>100</v>
      </c>
      <c r="F2056" t="s">
        <v>106</v>
      </c>
      <c r="G2056" t="s">
        <v>96</v>
      </c>
      <c r="H2056" s="321">
        <v>457486228.80000001</v>
      </c>
      <c r="I2056" t="str">
        <f>Table3[[#This Row],[Company ]]&amp;Table3[[#This Row],[Product]]</f>
        <v>Danish CrownPigs</v>
      </c>
      <c r="J2056" t="str">
        <f>INDEX('Company+Product scope'!D:D,MATCH(Table3[[#This Row],[Company+Product key]],'Company+Product scope'!C:C,0))</f>
        <v>Yes</v>
      </c>
    </row>
    <row r="2057" spans="1:10">
      <c r="A2057" t="s">
        <v>51</v>
      </c>
      <c r="B2057" t="s">
        <v>67</v>
      </c>
      <c r="C2057" t="s">
        <v>90</v>
      </c>
      <c r="D2057" t="s">
        <v>88</v>
      </c>
      <c r="E2057">
        <v>100</v>
      </c>
      <c r="F2057" t="s">
        <v>106</v>
      </c>
      <c r="G2057" t="s">
        <v>96</v>
      </c>
      <c r="H2057" s="321">
        <v>34808734.799999997</v>
      </c>
      <c r="I2057" t="str">
        <f>Table3[[#This Row],[Company ]]&amp;Table3[[#This Row],[Product]]</f>
        <v>Danish CrownPigs</v>
      </c>
      <c r="J2057" t="str">
        <f>INDEX('Company+Product scope'!D:D,MATCH(Table3[[#This Row],[Company+Product key]],'Company+Product scope'!C:C,0))</f>
        <v>Yes</v>
      </c>
    </row>
    <row r="2058" spans="1:10">
      <c r="A2058" t="s">
        <v>51</v>
      </c>
      <c r="B2058" t="s">
        <v>66</v>
      </c>
      <c r="C2058" t="s">
        <v>90</v>
      </c>
      <c r="D2058" t="s">
        <v>64</v>
      </c>
      <c r="E2058">
        <v>100</v>
      </c>
      <c r="F2058" t="s">
        <v>106</v>
      </c>
      <c r="G2058" t="s">
        <v>96</v>
      </c>
      <c r="H2058" s="321">
        <v>376924016.51999998</v>
      </c>
      <c r="I2058" t="str">
        <f>Table3[[#This Row],[Company ]]&amp;Table3[[#This Row],[Product]]</f>
        <v>Vion Food GroupPigs</v>
      </c>
      <c r="J2058" t="str">
        <f>INDEX('Company+Product scope'!D:D,MATCH(Table3[[#This Row],[Company+Product key]],'Company+Product scope'!C:C,0))</f>
        <v>Yes</v>
      </c>
    </row>
    <row r="2059" spans="1:10">
      <c r="A2059" t="s">
        <v>51</v>
      </c>
      <c r="B2059" t="s">
        <v>91</v>
      </c>
      <c r="C2059" t="s">
        <v>90</v>
      </c>
      <c r="D2059" t="s">
        <v>72</v>
      </c>
      <c r="E2059">
        <v>100</v>
      </c>
      <c r="F2059" t="s">
        <v>106</v>
      </c>
      <c r="G2059" t="s">
        <v>96</v>
      </c>
      <c r="H2059" s="321">
        <v>443895075</v>
      </c>
      <c r="I2059" t="str">
        <f>Table3[[#This Row],[Company ]]&amp;Table3[[#This Row],[Product]]</f>
        <v>Muyuan FoodstuffPigs</v>
      </c>
      <c r="J2059" t="str">
        <f>INDEX('Company+Product scope'!D:D,MATCH(Table3[[#This Row],[Company+Product key]],'Company+Product scope'!C:C,0))</f>
        <v>Yes</v>
      </c>
    </row>
    <row r="2060" spans="1:10">
      <c r="A2060" t="s">
        <v>51</v>
      </c>
      <c r="B2060" t="s">
        <v>73</v>
      </c>
      <c r="C2060" t="s">
        <v>90</v>
      </c>
      <c r="D2060" t="s">
        <v>54</v>
      </c>
      <c r="E2060">
        <v>100</v>
      </c>
      <c r="F2060" t="s">
        <v>106</v>
      </c>
      <c r="G2060" t="s">
        <v>96</v>
      </c>
      <c r="H2060" s="321">
        <v>245266351.19999999</v>
      </c>
      <c r="I2060" t="str">
        <f>Table3[[#This Row],[Company ]]&amp;Table3[[#This Row],[Product]]</f>
        <v>BRFPigs</v>
      </c>
      <c r="J2060" t="str">
        <f>INDEX('Company+Product scope'!D:D,MATCH(Table3[[#This Row],[Company+Product key]],'Company+Product scope'!C:C,0))</f>
        <v>Yes</v>
      </c>
    </row>
    <row r="2061" spans="1:10">
      <c r="A2061" t="s">
        <v>51</v>
      </c>
      <c r="B2061" t="s">
        <v>92</v>
      </c>
      <c r="C2061" t="s">
        <v>90</v>
      </c>
      <c r="D2061" t="s">
        <v>64</v>
      </c>
      <c r="E2061">
        <v>100</v>
      </c>
      <c r="F2061" t="s">
        <v>106</v>
      </c>
      <c r="G2061" t="s">
        <v>96</v>
      </c>
      <c r="H2061" s="321">
        <v>266400000</v>
      </c>
      <c r="I2061" t="str">
        <f>Table3[[#This Row],[Company ]]&amp;Table3[[#This Row],[Product]]</f>
        <v>Grupo VallPigs</v>
      </c>
      <c r="J2061" t="str">
        <f>INDEX('Company+Product scope'!D:D,MATCH(Table3[[#This Row],[Company+Product key]],'Company+Product scope'!C:C,0))</f>
        <v>Yes</v>
      </c>
    </row>
    <row r="2062" spans="1:10">
      <c r="A2062" t="s">
        <v>51</v>
      </c>
      <c r="B2062" t="s">
        <v>93</v>
      </c>
      <c r="C2062" t="s">
        <v>90</v>
      </c>
      <c r="D2062" t="s">
        <v>72</v>
      </c>
      <c r="E2062">
        <v>100</v>
      </c>
      <c r="F2062" t="s">
        <v>106</v>
      </c>
      <c r="G2062" t="s">
        <v>96</v>
      </c>
      <c r="H2062" s="321">
        <v>282874312.5</v>
      </c>
      <c r="I2062" t="str">
        <f>Table3[[#This Row],[Company ]]&amp;Table3[[#This Row],[Product]]</f>
        <v>Zhengbang GroupPigs</v>
      </c>
      <c r="J2062" t="str">
        <f>INDEX('Company+Product scope'!D:D,MATCH(Table3[[#This Row],[Company+Product key]],'Company+Product scope'!C:C,0))</f>
        <v>Yes</v>
      </c>
    </row>
    <row r="2063" spans="1:10">
      <c r="A2063" t="s">
        <v>51</v>
      </c>
      <c r="B2063" t="s">
        <v>63</v>
      </c>
      <c r="C2063" t="s">
        <v>90</v>
      </c>
      <c r="D2063" t="s">
        <v>64</v>
      </c>
      <c r="E2063">
        <v>100</v>
      </c>
      <c r="F2063" t="s">
        <v>106</v>
      </c>
      <c r="G2063" t="s">
        <v>96</v>
      </c>
      <c r="H2063" s="321">
        <v>262523076.92307699</v>
      </c>
      <c r="I2063" t="str">
        <f>Table3[[#This Row],[Company ]]&amp;Table3[[#This Row],[Product]]</f>
        <v>BigardPigs</v>
      </c>
      <c r="J2063" t="str">
        <f>INDEX('Company+Product scope'!D:D,MATCH(Table3[[#This Row],[Company+Product key]],'Company+Product scope'!C:C,0))</f>
        <v>Yes</v>
      </c>
    </row>
    <row r="2064" spans="1:10">
      <c r="A2064" t="s">
        <v>51</v>
      </c>
      <c r="B2064" t="s">
        <v>89</v>
      </c>
      <c r="C2064" t="s">
        <v>90</v>
      </c>
      <c r="D2064" t="s">
        <v>54</v>
      </c>
      <c r="E2064">
        <v>100</v>
      </c>
      <c r="F2064" t="s">
        <v>106</v>
      </c>
      <c r="G2064" t="s">
        <v>96</v>
      </c>
      <c r="H2064" s="321">
        <v>185739375</v>
      </c>
      <c r="I2064" t="str">
        <f>Table3[[#This Row],[Company ]]&amp;Table3[[#This Row],[Product]]</f>
        <v>Aurora AlimentosPigs</v>
      </c>
      <c r="J2064" t="str">
        <f>INDEX('Company+Product scope'!D:D,MATCH(Table3[[#This Row],[Company+Product key]],'Company+Product scope'!C:C,0))</f>
        <v>Yes</v>
      </c>
    </row>
    <row r="2065" spans="1:10">
      <c r="A2065" t="s">
        <v>51</v>
      </c>
      <c r="B2065" t="s">
        <v>77</v>
      </c>
      <c r="C2065" t="s">
        <v>90</v>
      </c>
      <c r="D2065" t="s">
        <v>57</v>
      </c>
      <c r="E2065">
        <v>100</v>
      </c>
      <c r="F2065" t="s">
        <v>106</v>
      </c>
      <c r="G2065" t="s">
        <v>96</v>
      </c>
      <c r="H2065" s="321">
        <v>54078750</v>
      </c>
      <c r="I2065" t="str">
        <f>Table3[[#This Row],[Company ]]&amp;Table3[[#This Row],[Product]]</f>
        <v>Charoen PokphandPigs</v>
      </c>
      <c r="J2065" t="str">
        <f>INDEX('Company+Product scope'!D:D,MATCH(Table3[[#This Row],[Company+Product key]],'Company+Product scope'!C:C,0))</f>
        <v>Yes</v>
      </c>
    </row>
    <row r="2066" spans="1:10">
      <c r="A2066" t="s">
        <v>51</v>
      </c>
      <c r="B2066" t="s">
        <v>77</v>
      </c>
      <c r="C2066" t="s">
        <v>90</v>
      </c>
      <c r="D2066" t="s">
        <v>78</v>
      </c>
      <c r="E2066">
        <v>100</v>
      </c>
      <c r="F2066" t="s">
        <v>106</v>
      </c>
      <c r="G2066" t="s">
        <v>96</v>
      </c>
      <c r="H2066" s="321">
        <v>36546750</v>
      </c>
      <c r="I2066" t="str">
        <f>Table3[[#This Row],[Company ]]&amp;Table3[[#This Row],[Product]]</f>
        <v>Charoen PokphandPigs</v>
      </c>
      <c r="J2066" t="str">
        <f>INDEX('Company+Product scope'!D:D,MATCH(Table3[[#This Row],[Company+Product key]],'Company+Product scope'!C:C,0))</f>
        <v>Yes</v>
      </c>
    </row>
    <row r="2067" spans="1:10">
      <c r="A2067" t="s">
        <v>51</v>
      </c>
      <c r="B2067" t="s">
        <v>77</v>
      </c>
      <c r="C2067" t="s">
        <v>90</v>
      </c>
      <c r="D2067" t="s">
        <v>72</v>
      </c>
      <c r="E2067">
        <v>100</v>
      </c>
      <c r="F2067" t="s">
        <v>106</v>
      </c>
      <c r="G2067" t="s">
        <v>96</v>
      </c>
      <c r="H2067" s="321">
        <v>37828162.5</v>
      </c>
      <c r="I2067" t="str">
        <f>Table3[[#This Row],[Company ]]&amp;Table3[[#This Row],[Product]]</f>
        <v>Charoen PokphandPigs</v>
      </c>
      <c r="J2067" t="str">
        <f>INDEX('Company+Product scope'!D:D,MATCH(Table3[[#This Row],[Company+Product key]],'Company+Product scope'!C:C,0))</f>
        <v>Yes</v>
      </c>
    </row>
    <row r="2068" spans="1:10">
      <c r="A2068" t="s">
        <v>51</v>
      </c>
      <c r="B2068" t="s">
        <v>69</v>
      </c>
      <c r="C2068" t="s">
        <v>90</v>
      </c>
      <c r="D2068" t="s">
        <v>64</v>
      </c>
      <c r="E2068">
        <v>100</v>
      </c>
      <c r="F2068" t="s">
        <v>106</v>
      </c>
      <c r="G2068" t="s">
        <v>96</v>
      </c>
      <c r="H2068" s="321">
        <v>206712000</v>
      </c>
      <c r="I2068" t="str">
        <f>Table3[[#This Row],[Company ]]&amp;Table3[[#This Row],[Product]]</f>
        <v>WestfleischPigs</v>
      </c>
      <c r="J2068" t="str">
        <f>INDEX('Company+Product scope'!D:D,MATCH(Table3[[#This Row],[Company+Product key]],'Company+Product scope'!C:C,0))</f>
        <v>Yes</v>
      </c>
    </row>
    <row r="2069" spans="1:10">
      <c r="A2069" t="s">
        <v>51</v>
      </c>
      <c r="B2069" t="s">
        <v>94</v>
      </c>
      <c r="C2069" t="s">
        <v>90</v>
      </c>
      <c r="D2069" t="s">
        <v>64</v>
      </c>
      <c r="E2069">
        <v>100</v>
      </c>
      <c r="F2069" t="s">
        <v>106</v>
      </c>
      <c r="G2069" t="s">
        <v>96</v>
      </c>
      <c r="H2069" s="321">
        <v>200448000</v>
      </c>
      <c r="I2069" t="str">
        <f>Table3[[#This Row],[Company ]]&amp;Table3[[#This Row],[Product]]</f>
        <v>Grupo JorgePigs</v>
      </c>
      <c r="J2069" t="str">
        <f>INDEX('Company+Product scope'!D:D,MATCH(Table3[[#This Row],[Company+Product key]],'Company+Product scope'!C:C,0))</f>
        <v>Yes</v>
      </c>
    </row>
    <row r="2070" spans="1:10">
      <c r="A2070" t="s">
        <v>51</v>
      </c>
      <c r="B2070" t="s">
        <v>83</v>
      </c>
      <c r="C2070" t="s">
        <v>90</v>
      </c>
      <c r="D2070" t="s">
        <v>72</v>
      </c>
      <c r="E2070">
        <v>100</v>
      </c>
      <c r="F2070" t="s">
        <v>106</v>
      </c>
      <c r="G2070" t="s">
        <v>96</v>
      </c>
      <c r="H2070" s="321">
        <v>132565950</v>
      </c>
      <c r="I2070" t="str">
        <f>Table3[[#This Row],[Company ]]&amp;Table3[[#This Row],[Product]]</f>
        <v>New Hope GroupPigs</v>
      </c>
      <c r="J2070" t="str">
        <f>INDEX('Company+Product scope'!D:D,MATCH(Table3[[#This Row],[Company+Product key]],'Company+Product scope'!C:C,0))</f>
        <v>Yes</v>
      </c>
    </row>
    <row r="2071" spans="1:10">
      <c r="A2071" t="s">
        <v>51</v>
      </c>
      <c r="B2071" t="s">
        <v>74</v>
      </c>
      <c r="C2071" t="s">
        <v>90</v>
      </c>
      <c r="D2071" t="s">
        <v>72</v>
      </c>
      <c r="E2071">
        <v>100</v>
      </c>
      <c r="F2071" t="s">
        <v>106</v>
      </c>
      <c r="G2071" t="s">
        <v>96</v>
      </c>
      <c r="H2071" s="321">
        <v>128548800</v>
      </c>
      <c r="I2071" t="str">
        <f>Table3[[#This Row],[Company ]]&amp;Table3[[#This Row],[Product]]</f>
        <v>Wen's Food GroupPigs</v>
      </c>
      <c r="J2071" t="str">
        <f>INDEX('Company+Product scope'!D:D,MATCH(Table3[[#This Row],[Company+Product key]],'Company+Product scope'!C:C,0))</f>
        <v>Yes</v>
      </c>
    </row>
    <row r="2072" spans="1:10">
      <c r="A2072" t="s">
        <v>51</v>
      </c>
      <c r="B2072" t="s">
        <v>65</v>
      </c>
      <c r="C2072" t="s">
        <v>90</v>
      </c>
      <c r="D2072" t="s">
        <v>64</v>
      </c>
      <c r="E2072">
        <v>100</v>
      </c>
      <c r="F2072" t="s">
        <v>106</v>
      </c>
      <c r="G2072" t="s">
        <v>96</v>
      </c>
      <c r="H2072" s="321">
        <v>22153846.153846152</v>
      </c>
      <c r="I2072" t="str">
        <f>Table3[[#This Row],[Company ]]&amp;Table3[[#This Row],[Product]]</f>
        <v>Gruppo CremoniniPigs</v>
      </c>
      <c r="J2072" t="str">
        <f>INDEX('Company+Product scope'!D:D,MATCH(Table3[[#This Row],[Company+Product key]],'Company+Product scope'!C:C,0))</f>
        <v>Yes</v>
      </c>
    </row>
    <row r="2073" spans="1:10">
      <c r="A2073" t="s">
        <v>51</v>
      </c>
      <c r="B2073" t="s">
        <v>52</v>
      </c>
      <c r="C2073" t="s">
        <v>53</v>
      </c>
      <c r="D2073" t="s">
        <v>54</v>
      </c>
      <c r="E2073">
        <v>100</v>
      </c>
      <c r="F2073" t="s">
        <v>107</v>
      </c>
      <c r="G2073" t="s">
        <v>96</v>
      </c>
      <c r="H2073" s="321">
        <v>4242284032.2305617</v>
      </c>
      <c r="I2073" t="str">
        <f>Table3[[#This Row],[Company ]]&amp;Table3[[#This Row],[Product]]</f>
        <v>JBSCattle</v>
      </c>
      <c r="J2073" t="str">
        <f>INDEX('Company+Product scope'!D:D,MATCH(Table3[[#This Row],[Company+Product key]],'Company+Product scope'!C:C,0))</f>
        <v>Yes</v>
      </c>
    </row>
    <row r="2074" spans="1:10">
      <c r="A2074" t="s">
        <v>51</v>
      </c>
      <c r="B2074" t="s">
        <v>52</v>
      </c>
      <c r="C2074" t="s">
        <v>53</v>
      </c>
      <c r="D2074" t="s">
        <v>57</v>
      </c>
      <c r="E2074">
        <v>100</v>
      </c>
      <c r="F2074" t="s">
        <v>107</v>
      </c>
      <c r="G2074" t="s">
        <v>96</v>
      </c>
      <c r="H2074" s="321">
        <v>2362081477.5037022</v>
      </c>
      <c r="I2074" t="str">
        <f>Table3[[#This Row],[Company ]]&amp;Table3[[#This Row],[Product]]</f>
        <v>JBSCattle</v>
      </c>
      <c r="J2074" t="str">
        <f>INDEX('Company+Product scope'!D:D,MATCH(Table3[[#This Row],[Company+Product key]],'Company+Product scope'!C:C,0))</f>
        <v>Yes</v>
      </c>
    </row>
    <row r="2075" spans="1:10">
      <c r="A2075" t="s">
        <v>51</v>
      </c>
      <c r="B2075" t="s">
        <v>52</v>
      </c>
      <c r="C2075" t="s">
        <v>53</v>
      </c>
      <c r="D2075" t="s">
        <v>58</v>
      </c>
      <c r="E2075">
        <v>100</v>
      </c>
      <c r="F2075" t="s">
        <v>107</v>
      </c>
      <c r="G2075" t="s">
        <v>96</v>
      </c>
      <c r="H2075" s="321">
        <v>652217518.3963834</v>
      </c>
      <c r="I2075" t="str">
        <f>Table3[[#This Row],[Company ]]&amp;Table3[[#This Row],[Product]]</f>
        <v>JBSCattle</v>
      </c>
      <c r="J2075" t="str">
        <f>INDEX('Company+Product scope'!D:D,MATCH(Table3[[#This Row],[Company+Product key]],'Company+Product scope'!C:C,0))</f>
        <v>Yes</v>
      </c>
    </row>
    <row r="2076" spans="1:10">
      <c r="A2076" t="s">
        <v>51</v>
      </c>
      <c r="B2076" t="s">
        <v>59</v>
      </c>
      <c r="C2076" t="s">
        <v>53</v>
      </c>
      <c r="D2076" t="s">
        <v>54</v>
      </c>
      <c r="E2076">
        <v>100</v>
      </c>
      <c r="F2076" t="s">
        <v>107</v>
      </c>
      <c r="G2076" t="s">
        <v>96</v>
      </c>
      <c r="H2076" s="321">
        <v>1747308445.701</v>
      </c>
      <c r="I2076" t="str">
        <f>Table3[[#This Row],[Company ]]&amp;Table3[[#This Row],[Product]]</f>
        <v>MarfrigCattle</v>
      </c>
      <c r="J2076" t="str">
        <f>INDEX('Company+Product scope'!D:D,MATCH(Table3[[#This Row],[Company+Product key]],'Company+Product scope'!C:C,0))</f>
        <v>Yes</v>
      </c>
    </row>
    <row r="2077" spans="1:10">
      <c r="A2077" t="s">
        <v>51</v>
      </c>
      <c r="B2077" t="s">
        <v>59</v>
      </c>
      <c r="C2077" t="s">
        <v>53</v>
      </c>
      <c r="D2077" t="s">
        <v>57</v>
      </c>
      <c r="E2077">
        <v>100</v>
      </c>
      <c r="F2077" t="s">
        <v>107</v>
      </c>
      <c r="G2077" t="s">
        <v>96</v>
      </c>
      <c r="H2077" s="321">
        <v>776043632.19906282</v>
      </c>
      <c r="I2077" t="str">
        <f>Table3[[#This Row],[Company ]]&amp;Table3[[#This Row],[Product]]</f>
        <v>MarfrigCattle</v>
      </c>
      <c r="J2077" t="str">
        <f>INDEX('Company+Product scope'!D:D,MATCH(Table3[[#This Row],[Company+Product key]],'Company+Product scope'!C:C,0))</f>
        <v>Yes</v>
      </c>
    </row>
    <row r="2078" spans="1:10">
      <c r="A2078" t="s">
        <v>51</v>
      </c>
      <c r="B2078" t="s">
        <v>60</v>
      </c>
      <c r="C2078" t="s">
        <v>53</v>
      </c>
      <c r="D2078" t="s">
        <v>57</v>
      </c>
      <c r="E2078">
        <v>100</v>
      </c>
      <c r="F2078" t="s">
        <v>107</v>
      </c>
      <c r="G2078" t="s">
        <v>96</v>
      </c>
      <c r="H2078" s="321">
        <v>1845668173.6111109</v>
      </c>
      <c r="I2078" t="str">
        <f>Table3[[#This Row],[Company ]]&amp;Table3[[#This Row],[Product]]</f>
        <v>CargillCattle</v>
      </c>
      <c r="J2078" t="str">
        <f>INDEX('Company+Product scope'!D:D,MATCH(Table3[[#This Row],[Company+Product key]],'Company+Product scope'!C:C,0))</f>
        <v>Yes</v>
      </c>
    </row>
    <row r="2079" spans="1:10">
      <c r="A2079" t="s">
        <v>51</v>
      </c>
      <c r="B2079" t="s">
        <v>60</v>
      </c>
      <c r="C2079" t="s">
        <v>53</v>
      </c>
      <c r="D2079" t="s">
        <v>58</v>
      </c>
      <c r="E2079">
        <v>100</v>
      </c>
      <c r="F2079" t="s">
        <v>107</v>
      </c>
      <c r="G2079" t="s">
        <v>96</v>
      </c>
      <c r="H2079" s="321">
        <v>185449062.5</v>
      </c>
      <c r="I2079" t="str">
        <f>Table3[[#This Row],[Company ]]&amp;Table3[[#This Row],[Product]]</f>
        <v>CargillCattle</v>
      </c>
      <c r="J2079" t="str">
        <f>INDEX('Company+Product scope'!D:D,MATCH(Table3[[#This Row],[Company+Product key]],'Company+Product scope'!C:C,0))</f>
        <v>Yes</v>
      </c>
    </row>
    <row r="2080" spans="1:10">
      <c r="A2080" t="s">
        <v>51</v>
      </c>
      <c r="B2080" t="s">
        <v>61</v>
      </c>
      <c r="C2080" t="s">
        <v>53</v>
      </c>
      <c r="D2080" t="s">
        <v>57</v>
      </c>
      <c r="E2080">
        <v>100</v>
      </c>
      <c r="F2080" t="s">
        <v>107</v>
      </c>
      <c r="G2080" t="s">
        <v>96</v>
      </c>
      <c r="H2080" s="321">
        <v>1558953039.5149801</v>
      </c>
      <c r="I2080" t="str">
        <f>Table3[[#This Row],[Company ]]&amp;Table3[[#This Row],[Product]]</f>
        <v>TysonCattle</v>
      </c>
      <c r="J2080" t="str">
        <f>INDEX('Company+Product scope'!D:D,MATCH(Table3[[#This Row],[Company+Product key]],'Company+Product scope'!C:C,0))</f>
        <v>Yes</v>
      </c>
    </row>
    <row r="2081" spans="1:10">
      <c r="A2081" t="s">
        <v>51</v>
      </c>
      <c r="B2081" t="s">
        <v>61</v>
      </c>
      <c r="C2081" t="s">
        <v>53</v>
      </c>
      <c r="D2081" t="s">
        <v>58</v>
      </c>
      <c r="E2081">
        <v>100</v>
      </c>
      <c r="F2081" t="s">
        <v>107</v>
      </c>
      <c r="G2081" t="s">
        <v>96</v>
      </c>
      <c r="H2081" s="321">
        <v>112459843.86309522</v>
      </c>
      <c r="I2081" t="str">
        <f>Table3[[#This Row],[Company ]]&amp;Table3[[#This Row],[Product]]</f>
        <v>TysonCattle</v>
      </c>
      <c r="J2081" t="str">
        <f>INDEX('Company+Product scope'!D:D,MATCH(Table3[[#This Row],[Company+Product key]],'Company+Product scope'!C:C,0))</f>
        <v>Yes</v>
      </c>
    </row>
    <row r="2082" spans="1:10">
      <c r="A2082" t="s">
        <v>51</v>
      </c>
      <c r="B2082" t="s">
        <v>62</v>
      </c>
      <c r="C2082" t="s">
        <v>53</v>
      </c>
      <c r="D2082" t="s">
        <v>54</v>
      </c>
      <c r="E2082">
        <v>100</v>
      </c>
      <c r="F2082" t="s">
        <v>107</v>
      </c>
      <c r="G2082" t="s">
        <v>96</v>
      </c>
      <c r="H2082" s="321">
        <v>1782628336.1249998</v>
      </c>
      <c r="I2082" t="str">
        <f>Table3[[#This Row],[Company ]]&amp;Table3[[#This Row],[Product]]</f>
        <v>MinervaCattle</v>
      </c>
      <c r="J2082" t="str">
        <f>INDEX('Company+Product scope'!D:D,MATCH(Table3[[#This Row],[Company+Product key]],'Company+Product scope'!C:C,0))</f>
        <v>Yes</v>
      </c>
    </row>
    <row r="2083" spans="1:10">
      <c r="A2083" t="s">
        <v>51</v>
      </c>
      <c r="B2083" t="s">
        <v>63</v>
      </c>
      <c r="C2083" t="s">
        <v>53</v>
      </c>
      <c r="D2083" t="s">
        <v>64</v>
      </c>
      <c r="E2083">
        <v>100</v>
      </c>
      <c r="F2083" t="s">
        <v>107</v>
      </c>
      <c r="G2083" t="s">
        <v>96</v>
      </c>
      <c r="H2083" s="321">
        <v>731097600.00000024</v>
      </c>
      <c r="I2083" t="str">
        <f>Table3[[#This Row],[Company ]]&amp;Table3[[#This Row],[Product]]</f>
        <v>BigardCattle</v>
      </c>
      <c r="J2083" t="str">
        <f>INDEX('Company+Product scope'!D:D,MATCH(Table3[[#This Row],[Company+Product key]],'Company+Product scope'!C:C,0))</f>
        <v>Yes</v>
      </c>
    </row>
    <row r="2084" spans="1:10">
      <c r="A2084" t="s">
        <v>51</v>
      </c>
      <c r="B2084" t="s">
        <v>65</v>
      </c>
      <c r="C2084" t="s">
        <v>53</v>
      </c>
      <c r="D2084" t="s">
        <v>64</v>
      </c>
      <c r="E2084">
        <v>100</v>
      </c>
      <c r="F2084" t="s">
        <v>107</v>
      </c>
      <c r="G2084" t="s">
        <v>96</v>
      </c>
      <c r="H2084" s="321">
        <v>705729940</v>
      </c>
      <c r="I2084" t="str">
        <f>Table3[[#This Row],[Company ]]&amp;Table3[[#This Row],[Product]]</f>
        <v>Gruppo CremoniniCattle</v>
      </c>
      <c r="J2084" t="str">
        <f>INDEX('Company+Product scope'!D:D,MATCH(Table3[[#This Row],[Company+Product key]],'Company+Product scope'!C:C,0))</f>
        <v>Yes</v>
      </c>
    </row>
    <row r="2085" spans="1:10">
      <c r="A2085" t="s">
        <v>51</v>
      </c>
      <c r="B2085" t="s">
        <v>66</v>
      </c>
      <c r="C2085" t="s">
        <v>53</v>
      </c>
      <c r="D2085" t="s">
        <v>64</v>
      </c>
      <c r="E2085">
        <v>100</v>
      </c>
      <c r="F2085" t="s">
        <v>107</v>
      </c>
      <c r="G2085" t="s">
        <v>96</v>
      </c>
      <c r="H2085" s="321">
        <v>289882783.21537501</v>
      </c>
      <c r="I2085" t="str">
        <f>Table3[[#This Row],[Company ]]&amp;Table3[[#This Row],[Product]]</f>
        <v>Vion Food GroupCattle</v>
      </c>
      <c r="J2085" t="str">
        <f>INDEX('Company+Product scope'!D:D,MATCH(Table3[[#This Row],[Company+Product key]],'Company+Product scope'!C:C,0))</f>
        <v>Yes</v>
      </c>
    </row>
    <row r="2086" spans="1:10">
      <c r="A2086" t="s">
        <v>51</v>
      </c>
      <c r="B2086" t="s">
        <v>67</v>
      </c>
      <c r="C2086" t="s">
        <v>53</v>
      </c>
      <c r="D2086" t="s">
        <v>64</v>
      </c>
      <c r="E2086">
        <v>100</v>
      </c>
      <c r="F2086" t="s">
        <v>107</v>
      </c>
      <c r="G2086" t="s">
        <v>96</v>
      </c>
      <c r="H2086" s="321">
        <v>288478626.75</v>
      </c>
      <c r="I2086" t="str">
        <f>Table3[[#This Row],[Company ]]&amp;Table3[[#This Row],[Product]]</f>
        <v>Danish CrownCattle</v>
      </c>
      <c r="J2086" t="str">
        <f>INDEX('Company+Product scope'!D:D,MATCH(Table3[[#This Row],[Company+Product key]],'Company+Product scope'!C:C,0))</f>
        <v>Yes</v>
      </c>
    </row>
    <row r="2087" spans="1:10">
      <c r="A2087" t="s">
        <v>51</v>
      </c>
      <c r="B2087" t="s">
        <v>68</v>
      </c>
      <c r="C2087" t="s">
        <v>53</v>
      </c>
      <c r="D2087" t="s">
        <v>58</v>
      </c>
      <c r="E2087">
        <v>100</v>
      </c>
      <c r="F2087" t="s">
        <v>107</v>
      </c>
      <c r="G2087" t="s">
        <v>96</v>
      </c>
      <c r="H2087" s="321">
        <v>185449062.5</v>
      </c>
      <c r="I2087" t="str">
        <f>Table3[[#This Row],[Company ]]&amp;Table3[[#This Row],[Product]]</f>
        <v>Teys Cattle</v>
      </c>
      <c r="J2087" t="str">
        <f>INDEX('Company+Product scope'!D:D,MATCH(Table3[[#This Row],[Company+Product key]],'Company+Product scope'!C:C,0))</f>
        <v>Yes</v>
      </c>
    </row>
    <row r="2088" spans="1:10">
      <c r="A2088" t="s">
        <v>51</v>
      </c>
      <c r="B2088" t="s">
        <v>69</v>
      </c>
      <c r="C2088" t="s">
        <v>53</v>
      </c>
      <c r="D2088" t="s">
        <v>64</v>
      </c>
      <c r="E2088">
        <v>100</v>
      </c>
      <c r="F2088" t="s">
        <v>107</v>
      </c>
      <c r="G2088" t="s">
        <v>96</v>
      </c>
      <c r="H2088" s="321">
        <v>144163597.20000002</v>
      </c>
      <c r="I2088" t="str">
        <f>Table3[[#This Row],[Company ]]&amp;Table3[[#This Row],[Product]]</f>
        <v>WestfleischCattle</v>
      </c>
      <c r="J2088" t="str">
        <f>INDEX('Company+Product scope'!D:D,MATCH(Table3[[#This Row],[Company+Product key]],'Company+Product scope'!C:C,0))</f>
        <v>Yes</v>
      </c>
    </row>
    <row r="2089" spans="1:10">
      <c r="A2089" t="s">
        <v>51</v>
      </c>
      <c r="B2089" t="s">
        <v>70</v>
      </c>
      <c r="C2089" t="s">
        <v>53</v>
      </c>
      <c r="D2089" t="s">
        <v>64</v>
      </c>
      <c r="E2089">
        <v>100</v>
      </c>
      <c r="F2089" t="s">
        <v>107</v>
      </c>
      <c r="G2089" t="s">
        <v>96</v>
      </c>
      <c r="H2089" s="321">
        <v>137803438.5</v>
      </c>
      <c r="I2089" t="str">
        <f>Table3[[#This Row],[Company ]]&amp;Table3[[#This Row],[Product]]</f>
        <v>Tönnies GroupCattle</v>
      </c>
      <c r="J2089" t="str">
        <f>INDEX('Company+Product scope'!D:D,MATCH(Table3[[#This Row],[Company+Product key]],'Company+Product scope'!C:C,0))</f>
        <v>Yes</v>
      </c>
    </row>
    <row r="2090" spans="1:10">
      <c r="A2090" t="s">
        <v>51</v>
      </c>
      <c r="B2090" t="s">
        <v>52</v>
      </c>
      <c r="C2090" t="s">
        <v>71</v>
      </c>
      <c r="D2090" t="s">
        <v>57</v>
      </c>
      <c r="E2090">
        <v>100</v>
      </c>
      <c r="F2090" t="s">
        <v>107</v>
      </c>
      <c r="G2090" t="s">
        <v>96</v>
      </c>
      <c r="H2090" s="321">
        <v>409090768.54153848</v>
      </c>
      <c r="I2090" t="str">
        <f>Table3[[#This Row],[Company ]]&amp;Table3[[#This Row],[Product]]</f>
        <v>JBSChicken</v>
      </c>
      <c r="J2090" t="str">
        <f>INDEX('Company+Product scope'!D:D,MATCH(Table3[[#This Row],[Company+Product key]],'Company+Product scope'!C:C,0))</f>
        <v>Yes</v>
      </c>
    </row>
    <row r="2091" spans="1:10">
      <c r="A2091" t="s">
        <v>51</v>
      </c>
      <c r="B2091" t="s">
        <v>52</v>
      </c>
      <c r="C2091" t="s">
        <v>71</v>
      </c>
      <c r="D2091" t="s">
        <v>54</v>
      </c>
      <c r="E2091">
        <v>100</v>
      </c>
      <c r="F2091" t="s">
        <v>107</v>
      </c>
      <c r="G2091" t="s">
        <v>96</v>
      </c>
      <c r="H2091" s="321">
        <v>583246070.03520012</v>
      </c>
      <c r="I2091" t="str">
        <f>Table3[[#This Row],[Company ]]&amp;Table3[[#This Row],[Product]]</f>
        <v>JBSChicken</v>
      </c>
      <c r="J2091" t="str">
        <f>INDEX('Company+Product scope'!D:D,MATCH(Table3[[#This Row],[Company+Product key]],'Company+Product scope'!C:C,0))</f>
        <v>Yes</v>
      </c>
    </row>
    <row r="2092" spans="1:10">
      <c r="A2092" t="s">
        <v>51</v>
      </c>
      <c r="B2092" t="s">
        <v>52</v>
      </c>
      <c r="C2092" t="s">
        <v>71</v>
      </c>
      <c r="D2092" t="s">
        <v>64</v>
      </c>
      <c r="E2092">
        <v>100</v>
      </c>
      <c r="F2092" t="s">
        <v>107</v>
      </c>
      <c r="G2092" t="s">
        <v>96</v>
      </c>
      <c r="H2092" s="321">
        <v>178511531.38129231</v>
      </c>
      <c r="I2092" t="str">
        <f>Table3[[#This Row],[Company ]]&amp;Table3[[#This Row],[Product]]</f>
        <v>JBSChicken</v>
      </c>
      <c r="J2092" t="str">
        <f>INDEX('Company+Product scope'!D:D,MATCH(Table3[[#This Row],[Company+Product key]],'Company+Product scope'!C:C,0))</f>
        <v>Yes</v>
      </c>
    </row>
    <row r="2093" spans="1:10">
      <c r="A2093" t="s">
        <v>51</v>
      </c>
      <c r="B2093" t="s">
        <v>61</v>
      </c>
      <c r="C2093" t="s">
        <v>71</v>
      </c>
      <c r="D2093" t="s">
        <v>57</v>
      </c>
      <c r="E2093">
        <v>100</v>
      </c>
      <c r="F2093" t="s">
        <v>107</v>
      </c>
      <c r="G2093" t="s">
        <v>96</v>
      </c>
      <c r="H2093" s="321">
        <v>393386344.83870965</v>
      </c>
      <c r="I2093" t="str">
        <f>Table3[[#This Row],[Company ]]&amp;Table3[[#This Row],[Product]]</f>
        <v>TysonChicken</v>
      </c>
      <c r="J2093" t="str">
        <f>INDEX('Company+Product scope'!D:D,MATCH(Table3[[#This Row],[Company+Product key]],'Company+Product scope'!C:C,0))</f>
        <v>Yes</v>
      </c>
    </row>
    <row r="2094" spans="1:10">
      <c r="A2094" t="s">
        <v>51</v>
      </c>
      <c r="B2094" t="s">
        <v>61</v>
      </c>
      <c r="C2094" t="s">
        <v>71</v>
      </c>
      <c r="D2094" t="s">
        <v>72</v>
      </c>
      <c r="E2094">
        <v>100</v>
      </c>
      <c r="F2094" t="s">
        <v>107</v>
      </c>
      <c r="G2094" t="s">
        <v>96</v>
      </c>
      <c r="H2094" s="321">
        <v>85789166.806451604</v>
      </c>
      <c r="I2094" t="str">
        <f>Table3[[#This Row],[Company ]]&amp;Table3[[#This Row],[Product]]</f>
        <v>TysonChicken</v>
      </c>
      <c r="J2094" t="str">
        <f>INDEX('Company+Product scope'!D:D,MATCH(Table3[[#This Row],[Company+Product key]],'Company+Product scope'!C:C,0))</f>
        <v>Yes</v>
      </c>
    </row>
    <row r="2095" spans="1:10">
      <c r="A2095" t="s">
        <v>51</v>
      </c>
      <c r="B2095" t="s">
        <v>73</v>
      </c>
      <c r="C2095" t="s">
        <v>71</v>
      </c>
      <c r="D2095" t="s">
        <v>54</v>
      </c>
      <c r="E2095">
        <v>100</v>
      </c>
      <c r="F2095" t="s">
        <v>107</v>
      </c>
      <c r="G2095" t="s">
        <v>96</v>
      </c>
      <c r="H2095" s="321">
        <v>665790338.47040021</v>
      </c>
      <c r="I2095" t="str">
        <f>Table3[[#This Row],[Company ]]&amp;Table3[[#This Row],[Product]]</f>
        <v>BRFChicken</v>
      </c>
      <c r="J2095" t="str">
        <f>INDEX('Company+Product scope'!D:D,MATCH(Table3[[#This Row],[Company+Product key]],'Company+Product scope'!C:C,0))</f>
        <v>Yes</v>
      </c>
    </row>
    <row r="2096" spans="1:10">
      <c r="A2096" t="s">
        <v>51</v>
      </c>
      <c r="B2096" t="s">
        <v>74</v>
      </c>
      <c r="C2096" t="s">
        <v>71</v>
      </c>
      <c r="D2096" t="s">
        <v>72</v>
      </c>
      <c r="E2096">
        <v>100</v>
      </c>
      <c r="F2096" t="s">
        <v>107</v>
      </c>
      <c r="G2096" t="s">
        <v>96</v>
      </c>
      <c r="H2096" s="321">
        <v>485966344.49999994</v>
      </c>
      <c r="I2096" t="str">
        <f>Table3[[#This Row],[Company ]]&amp;Table3[[#This Row],[Product]]</f>
        <v>Wen's Food GroupChicken</v>
      </c>
      <c r="J2096" t="str">
        <f>INDEX('Company+Product scope'!D:D,MATCH(Table3[[#This Row],[Company+Product key]],'Company+Product scope'!C:C,0))</f>
        <v>Yes</v>
      </c>
    </row>
    <row r="2097" spans="1:10">
      <c r="A2097" t="s">
        <v>51</v>
      </c>
      <c r="B2097" t="s">
        <v>60</v>
      </c>
      <c r="C2097" t="s">
        <v>71</v>
      </c>
      <c r="D2097" t="s">
        <v>57</v>
      </c>
      <c r="E2097">
        <v>100</v>
      </c>
      <c r="F2097" t="s">
        <v>107</v>
      </c>
      <c r="G2097" t="s">
        <v>96</v>
      </c>
      <c r="H2097" s="321">
        <v>121554420</v>
      </c>
      <c r="I2097" t="str">
        <f>Table3[[#This Row],[Company ]]&amp;Table3[[#This Row],[Product]]</f>
        <v>CargillChicken</v>
      </c>
      <c r="J2097" t="str">
        <f>INDEX('Company+Product scope'!D:D,MATCH(Table3[[#This Row],[Company+Product key]],'Company+Product scope'!C:C,0))</f>
        <v>Yes</v>
      </c>
    </row>
    <row r="2098" spans="1:10">
      <c r="A2098" t="s">
        <v>51</v>
      </c>
      <c r="B2098" t="s">
        <v>60</v>
      </c>
      <c r="C2098" t="s">
        <v>71</v>
      </c>
      <c r="D2098" t="s">
        <v>54</v>
      </c>
      <c r="E2098">
        <v>100</v>
      </c>
      <c r="F2098" t="s">
        <v>107</v>
      </c>
      <c r="G2098" t="s">
        <v>96</v>
      </c>
      <c r="H2098" s="321">
        <v>111092696</v>
      </c>
      <c r="I2098" t="str">
        <f>Table3[[#This Row],[Company ]]&amp;Table3[[#This Row],[Product]]</f>
        <v>CargillChicken</v>
      </c>
      <c r="J2098" t="str">
        <f>INDEX('Company+Product scope'!D:D,MATCH(Table3[[#This Row],[Company+Product key]],'Company+Product scope'!C:C,0))</f>
        <v>Yes</v>
      </c>
    </row>
    <row r="2099" spans="1:10">
      <c r="A2099" t="s">
        <v>51</v>
      </c>
      <c r="B2099" t="s">
        <v>60</v>
      </c>
      <c r="C2099" t="s">
        <v>71</v>
      </c>
      <c r="D2099" t="s">
        <v>72</v>
      </c>
      <c r="E2099">
        <v>100</v>
      </c>
      <c r="F2099" t="s">
        <v>107</v>
      </c>
      <c r="G2099" t="s">
        <v>96</v>
      </c>
      <c r="H2099" s="321">
        <v>73942470</v>
      </c>
      <c r="I2099" t="str">
        <f>Table3[[#This Row],[Company ]]&amp;Table3[[#This Row],[Product]]</f>
        <v>CargillChicken</v>
      </c>
      <c r="J2099" t="str">
        <f>INDEX('Company+Product scope'!D:D,MATCH(Table3[[#This Row],[Company+Product key]],'Company+Product scope'!C:C,0))</f>
        <v>Yes</v>
      </c>
    </row>
    <row r="2100" spans="1:10">
      <c r="A2100" t="s">
        <v>51</v>
      </c>
      <c r="B2100" t="s">
        <v>60</v>
      </c>
      <c r="C2100" t="s">
        <v>71</v>
      </c>
      <c r="D2100" t="s">
        <v>64</v>
      </c>
      <c r="E2100">
        <v>100</v>
      </c>
      <c r="F2100" t="s">
        <v>107</v>
      </c>
      <c r="G2100" t="s">
        <v>96</v>
      </c>
      <c r="H2100" s="321">
        <v>65191535.999999993</v>
      </c>
      <c r="I2100" t="str">
        <f>Table3[[#This Row],[Company ]]&amp;Table3[[#This Row],[Product]]</f>
        <v>CargillChicken</v>
      </c>
      <c r="J2100" t="str">
        <f>INDEX('Company+Product scope'!D:D,MATCH(Table3[[#This Row],[Company+Product key]],'Company+Product scope'!C:C,0))</f>
        <v>Yes</v>
      </c>
    </row>
    <row r="2101" spans="1:10">
      <c r="A2101" t="s">
        <v>51</v>
      </c>
      <c r="B2101" t="s">
        <v>75</v>
      </c>
      <c r="C2101" t="s">
        <v>71</v>
      </c>
      <c r="D2101" t="s">
        <v>72</v>
      </c>
      <c r="E2101">
        <v>100</v>
      </c>
      <c r="F2101" t="s">
        <v>107</v>
      </c>
      <c r="G2101" t="s">
        <v>96</v>
      </c>
      <c r="H2101" s="321">
        <v>402986461.49999994</v>
      </c>
      <c r="I2101" t="str">
        <f>Table3[[#This Row],[Company ]]&amp;Table3[[#This Row],[Product]]</f>
        <v>JapfaChicken</v>
      </c>
      <c r="J2101" t="str">
        <f>INDEX('Company+Product scope'!D:D,MATCH(Table3[[#This Row],[Company+Product key]],'Company+Product scope'!C:C,0))</f>
        <v>Yes</v>
      </c>
    </row>
    <row r="2102" spans="1:10">
      <c r="A2102" t="s">
        <v>51</v>
      </c>
      <c r="B2102" t="s">
        <v>76</v>
      </c>
      <c r="C2102" t="s">
        <v>71</v>
      </c>
      <c r="D2102" t="s">
        <v>72</v>
      </c>
      <c r="E2102">
        <v>100</v>
      </c>
      <c r="F2102" t="s">
        <v>107</v>
      </c>
      <c r="G2102" t="s">
        <v>96</v>
      </c>
      <c r="H2102" s="321">
        <v>332741115</v>
      </c>
      <c r="I2102" t="str">
        <f>Table3[[#This Row],[Company ]]&amp;Table3[[#This Row],[Product]]</f>
        <v>Wellhope AgritechChicken</v>
      </c>
      <c r="J2102" t="str">
        <f>INDEX('Company+Product scope'!D:D,MATCH(Table3[[#This Row],[Company+Product key]],'Company+Product scope'!C:C,0))</f>
        <v>Yes</v>
      </c>
    </row>
    <row r="2103" spans="1:10">
      <c r="A2103" t="s">
        <v>51</v>
      </c>
      <c r="B2103" t="s">
        <v>77</v>
      </c>
      <c r="C2103" t="s">
        <v>71</v>
      </c>
      <c r="D2103" t="s">
        <v>72</v>
      </c>
      <c r="E2103">
        <v>100</v>
      </c>
      <c r="F2103" t="s">
        <v>107</v>
      </c>
      <c r="G2103" t="s">
        <v>96</v>
      </c>
      <c r="H2103" s="321">
        <v>281392177.5</v>
      </c>
      <c r="I2103" t="str">
        <f>Table3[[#This Row],[Company ]]&amp;Table3[[#This Row],[Product]]</f>
        <v>Charoen PokphandChicken</v>
      </c>
      <c r="J2103" t="str">
        <f>INDEX('Company+Product scope'!D:D,MATCH(Table3[[#This Row],[Company+Product key]],'Company+Product scope'!C:C,0))</f>
        <v>Yes</v>
      </c>
    </row>
    <row r="2104" spans="1:10">
      <c r="A2104" t="s">
        <v>51</v>
      </c>
      <c r="B2104" t="s">
        <v>77</v>
      </c>
      <c r="C2104" t="s">
        <v>71</v>
      </c>
      <c r="D2104" t="s">
        <v>78</v>
      </c>
      <c r="E2104">
        <v>100</v>
      </c>
      <c r="F2104" t="s">
        <v>107</v>
      </c>
      <c r="G2104" t="s">
        <v>96</v>
      </c>
      <c r="H2104" s="321">
        <v>15765050</v>
      </c>
      <c r="I2104" t="str">
        <f>Table3[[#This Row],[Company ]]&amp;Table3[[#This Row],[Product]]</f>
        <v>Charoen PokphandChicken</v>
      </c>
      <c r="J2104" t="str">
        <f>INDEX('Company+Product scope'!D:D,MATCH(Table3[[#This Row],[Company+Product key]],'Company+Product scope'!C:C,0))</f>
        <v>Yes</v>
      </c>
    </row>
    <row r="2105" spans="1:10">
      <c r="A2105" t="s">
        <v>51</v>
      </c>
      <c r="B2105" t="s">
        <v>79</v>
      </c>
      <c r="C2105" t="s">
        <v>71</v>
      </c>
      <c r="D2105" t="s">
        <v>72</v>
      </c>
      <c r="E2105">
        <v>100</v>
      </c>
      <c r="F2105" t="s">
        <v>107</v>
      </c>
      <c r="G2105" t="s">
        <v>96</v>
      </c>
      <c r="H2105" s="321">
        <v>279338220</v>
      </c>
      <c r="I2105" t="str">
        <f>Table3[[#This Row],[Company ]]&amp;Table3[[#This Row],[Product]]</f>
        <v>Fuijan Sunner DevelopmentChicken</v>
      </c>
      <c r="J2105" t="str">
        <f>INDEX('Company+Product scope'!D:D,MATCH(Table3[[#This Row],[Company+Product key]],'Company+Product scope'!C:C,0))</f>
        <v>Yes</v>
      </c>
    </row>
    <row r="2106" spans="1:10">
      <c r="A2106" t="s">
        <v>51</v>
      </c>
      <c r="B2106" t="s">
        <v>80</v>
      </c>
      <c r="C2106" t="s">
        <v>71</v>
      </c>
      <c r="D2106" t="s">
        <v>57</v>
      </c>
      <c r="E2106">
        <v>100</v>
      </c>
      <c r="F2106" t="s">
        <v>107</v>
      </c>
      <c r="G2106" t="s">
        <v>96</v>
      </c>
      <c r="H2106" s="321">
        <v>152056500</v>
      </c>
      <c r="I2106" t="str">
        <f>Table3[[#This Row],[Company ]]&amp;Table3[[#This Row],[Product]]</f>
        <v>Koch FoodsChicken</v>
      </c>
      <c r="J2106" t="str">
        <f>INDEX('Company+Product scope'!D:D,MATCH(Table3[[#This Row],[Company+Product key]],'Company+Product scope'!C:C,0))</f>
        <v>Yes</v>
      </c>
    </row>
    <row r="2107" spans="1:10">
      <c r="A2107" t="s">
        <v>51</v>
      </c>
      <c r="B2107" t="s">
        <v>81</v>
      </c>
      <c r="C2107" t="s">
        <v>71</v>
      </c>
      <c r="D2107" t="s">
        <v>82</v>
      </c>
      <c r="E2107">
        <v>100</v>
      </c>
      <c r="F2107" t="s">
        <v>107</v>
      </c>
      <c r="G2107" t="s">
        <v>96</v>
      </c>
      <c r="H2107" s="321">
        <v>282087929.20000005</v>
      </c>
      <c r="I2107" t="str">
        <f>Table3[[#This Row],[Company ]]&amp;Table3[[#This Row],[Product]]</f>
        <v>Arab Company for Livestock Development (ACOLID)Chicken</v>
      </c>
      <c r="J2107" t="str">
        <f>INDEX('Company+Product scope'!D:D,MATCH(Table3[[#This Row],[Company+Product key]],'Company+Product scope'!C:C,0))</f>
        <v>Yes</v>
      </c>
    </row>
    <row r="2108" spans="1:10">
      <c r="A2108" t="s">
        <v>51</v>
      </c>
      <c r="B2108" t="s">
        <v>83</v>
      </c>
      <c r="C2108" t="s">
        <v>71</v>
      </c>
      <c r="D2108" t="s">
        <v>72</v>
      </c>
      <c r="E2108">
        <v>100</v>
      </c>
      <c r="F2108" t="s">
        <v>107</v>
      </c>
      <c r="G2108" t="s">
        <v>96</v>
      </c>
      <c r="H2108" s="321">
        <v>270210432.87</v>
      </c>
      <c r="I2108" t="str">
        <f>Table3[[#This Row],[Company ]]&amp;Table3[[#This Row],[Product]]</f>
        <v>New Hope GroupChicken</v>
      </c>
      <c r="J2108" t="str">
        <f>INDEX('Company+Product scope'!D:D,MATCH(Table3[[#This Row],[Company+Product key]],'Company+Product scope'!C:C,0))</f>
        <v>Yes</v>
      </c>
    </row>
    <row r="2109" spans="1:10">
      <c r="A2109" t="s">
        <v>51</v>
      </c>
      <c r="B2109" t="s">
        <v>84</v>
      </c>
      <c r="C2109" t="s">
        <v>71</v>
      </c>
      <c r="D2109" t="s">
        <v>54</v>
      </c>
      <c r="E2109">
        <v>100</v>
      </c>
      <c r="F2109" t="s">
        <v>107</v>
      </c>
      <c r="G2109" t="s">
        <v>96</v>
      </c>
      <c r="H2109" s="321">
        <v>208556920</v>
      </c>
      <c r="I2109" t="str">
        <f>Table3[[#This Row],[Company ]]&amp;Table3[[#This Row],[Product]]</f>
        <v>Industrias BachocoChicken</v>
      </c>
      <c r="J2109" t="str">
        <f>INDEX('Company+Product scope'!D:D,MATCH(Table3[[#This Row],[Company+Product key]],'Company+Product scope'!C:C,0))</f>
        <v>Yes</v>
      </c>
    </row>
    <row r="2110" spans="1:10">
      <c r="A2110" t="s">
        <v>51</v>
      </c>
      <c r="B2110" t="s">
        <v>84</v>
      </c>
      <c r="C2110" t="s">
        <v>71</v>
      </c>
      <c r="D2110" t="s">
        <v>57</v>
      </c>
      <c r="E2110">
        <v>100</v>
      </c>
      <c r="F2110" t="s">
        <v>107</v>
      </c>
      <c r="G2110" t="s">
        <v>96</v>
      </c>
      <c r="H2110" s="321">
        <v>30638250</v>
      </c>
      <c r="I2110" t="str">
        <f>Table3[[#This Row],[Company ]]&amp;Table3[[#This Row],[Product]]</f>
        <v>Industrias BachocoChicken</v>
      </c>
      <c r="J2110" t="str">
        <f>INDEX('Company+Product scope'!D:D,MATCH(Table3[[#This Row],[Company+Product key]],'Company+Product scope'!C:C,0))</f>
        <v>Yes</v>
      </c>
    </row>
    <row r="2111" spans="1:10">
      <c r="A2111" t="s">
        <v>51</v>
      </c>
      <c r="B2111" t="s">
        <v>85</v>
      </c>
      <c r="C2111" t="s">
        <v>71</v>
      </c>
      <c r="D2111" t="s">
        <v>57</v>
      </c>
      <c r="E2111">
        <v>100</v>
      </c>
      <c r="F2111" t="s">
        <v>107</v>
      </c>
      <c r="G2111" t="s">
        <v>96</v>
      </c>
      <c r="H2111" s="321">
        <v>139574250</v>
      </c>
      <c r="I2111" t="str">
        <f>Table3[[#This Row],[Company ]]&amp;Table3[[#This Row],[Product]]</f>
        <v>Perdue FarmsChicken</v>
      </c>
      <c r="J2111" t="str">
        <f>INDEX('Company+Product scope'!D:D,MATCH(Table3[[#This Row],[Company+Product key]],'Company+Product scope'!C:C,0))</f>
        <v>Yes</v>
      </c>
    </row>
    <row r="2112" spans="1:10">
      <c r="A2112" t="s">
        <v>51</v>
      </c>
      <c r="B2112" t="s">
        <v>86</v>
      </c>
      <c r="C2112" t="s">
        <v>71</v>
      </c>
      <c r="D2112" t="s">
        <v>57</v>
      </c>
      <c r="E2112">
        <v>100</v>
      </c>
      <c r="F2112" t="s">
        <v>107</v>
      </c>
      <c r="G2112" t="s">
        <v>96</v>
      </c>
      <c r="H2112" s="321">
        <v>121554420</v>
      </c>
      <c r="I2112" t="str">
        <f>Table3[[#This Row],[Company ]]&amp;Table3[[#This Row],[Product]]</f>
        <v>Continental Grain CompanyChicken</v>
      </c>
      <c r="J2112" t="str">
        <f>INDEX('Company+Product scope'!D:D,MATCH(Table3[[#This Row],[Company+Product key]],'Company+Product scope'!C:C,0))</f>
        <v>Yes</v>
      </c>
    </row>
    <row r="2113" spans="1:10">
      <c r="A2113" t="s">
        <v>51</v>
      </c>
      <c r="B2113" t="s">
        <v>87</v>
      </c>
      <c r="C2113" t="s">
        <v>71</v>
      </c>
      <c r="D2113" t="s">
        <v>72</v>
      </c>
      <c r="E2113">
        <v>100</v>
      </c>
      <c r="F2113" t="s">
        <v>107</v>
      </c>
      <c r="G2113" t="s">
        <v>96</v>
      </c>
      <c r="H2113" s="321">
        <v>85992354</v>
      </c>
      <c r="I2113" t="str">
        <f>Table3[[#This Row],[Company ]]&amp;Table3[[#This Row],[Product]]</f>
        <v>WH GroupChicken</v>
      </c>
      <c r="J2113" t="str">
        <f>INDEX('Company+Product scope'!D:D,MATCH(Table3[[#This Row],[Company+Product key]],'Company+Product scope'!C:C,0))</f>
        <v>Yes</v>
      </c>
    </row>
    <row r="2114" spans="1:10">
      <c r="A2114" t="s">
        <v>51</v>
      </c>
      <c r="B2114" t="s">
        <v>87</v>
      </c>
      <c r="C2114" t="s">
        <v>71</v>
      </c>
      <c r="D2114" t="s">
        <v>88</v>
      </c>
      <c r="E2114">
        <v>100</v>
      </c>
      <c r="F2114" t="s">
        <v>107</v>
      </c>
      <c r="G2114" t="s">
        <v>96</v>
      </c>
      <c r="H2114" s="321">
        <v>39311230</v>
      </c>
      <c r="I2114" t="str">
        <f>Table3[[#This Row],[Company ]]&amp;Table3[[#This Row],[Product]]</f>
        <v>WH GroupChicken</v>
      </c>
      <c r="J2114" t="str">
        <f>INDEX('Company+Product scope'!D:D,MATCH(Table3[[#This Row],[Company+Product key]],'Company+Product scope'!C:C,0))</f>
        <v>Yes</v>
      </c>
    </row>
    <row r="2115" spans="1:10">
      <c r="A2115" t="s">
        <v>51</v>
      </c>
      <c r="B2115" t="s">
        <v>89</v>
      </c>
      <c r="C2115" t="s">
        <v>71</v>
      </c>
      <c r="D2115" t="s">
        <v>54</v>
      </c>
      <c r="E2115">
        <v>100</v>
      </c>
      <c r="F2115" t="s">
        <v>107</v>
      </c>
      <c r="G2115" t="s">
        <v>96</v>
      </c>
      <c r="H2115" s="321">
        <v>132485267.20000002</v>
      </c>
      <c r="I2115" t="str">
        <f>Table3[[#This Row],[Company ]]&amp;Table3[[#This Row],[Product]]</f>
        <v>Aurora AlimentosChicken</v>
      </c>
      <c r="J2115" t="str">
        <f>INDEX('Company+Product scope'!D:D,MATCH(Table3[[#This Row],[Company+Product key]],'Company+Product scope'!C:C,0))</f>
        <v>Yes</v>
      </c>
    </row>
    <row r="2116" spans="1:10">
      <c r="A2116" t="s">
        <v>51</v>
      </c>
      <c r="B2116" t="s">
        <v>87</v>
      </c>
      <c r="C2116" t="s">
        <v>90</v>
      </c>
      <c r="D2116" t="s">
        <v>57</v>
      </c>
      <c r="E2116">
        <v>100</v>
      </c>
      <c r="F2116" t="s">
        <v>107</v>
      </c>
      <c r="G2116" t="s">
        <v>96</v>
      </c>
      <c r="H2116" s="321">
        <v>423102030.25290406</v>
      </c>
      <c r="I2116" t="str">
        <f>Table3[[#This Row],[Company ]]&amp;Table3[[#This Row],[Product]]</f>
        <v>WH GroupPigs</v>
      </c>
      <c r="J2116" t="str">
        <f>INDEX('Company+Product scope'!D:D,MATCH(Table3[[#This Row],[Company+Product key]],'Company+Product scope'!C:C,0))</f>
        <v>Yes</v>
      </c>
    </row>
    <row r="2117" spans="1:10">
      <c r="A2117" t="s">
        <v>51</v>
      </c>
      <c r="B2117" t="s">
        <v>87</v>
      </c>
      <c r="C2117" t="s">
        <v>90</v>
      </c>
      <c r="D2117" t="s">
        <v>72</v>
      </c>
      <c r="E2117">
        <v>100</v>
      </c>
      <c r="F2117" t="s">
        <v>107</v>
      </c>
      <c r="G2117" t="s">
        <v>96</v>
      </c>
      <c r="H2117" s="321">
        <v>441147981.43541127</v>
      </c>
      <c r="I2117" t="str">
        <f>Table3[[#This Row],[Company ]]&amp;Table3[[#This Row],[Product]]</f>
        <v>WH GroupPigs</v>
      </c>
      <c r="J2117" t="str">
        <f>INDEX('Company+Product scope'!D:D,MATCH(Table3[[#This Row],[Company+Product key]],'Company+Product scope'!C:C,0))</f>
        <v>Yes</v>
      </c>
    </row>
    <row r="2118" spans="1:10">
      <c r="A2118" t="s">
        <v>51</v>
      </c>
      <c r="B2118" t="s">
        <v>87</v>
      </c>
      <c r="C2118" t="s">
        <v>90</v>
      </c>
      <c r="D2118" t="s">
        <v>88</v>
      </c>
      <c r="E2118">
        <v>100</v>
      </c>
      <c r="F2118" t="s">
        <v>107</v>
      </c>
      <c r="G2118" t="s">
        <v>96</v>
      </c>
      <c r="H2118" s="321">
        <v>171570958.15334728</v>
      </c>
      <c r="I2118" t="str">
        <f>Table3[[#This Row],[Company ]]&amp;Table3[[#This Row],[Product]]</f>
        <v>WH GroupPigs</v>
      </c>
      <c r="J2118" t="str">
        <f>INDEX('Company+Product scope'!D:D,MATCH(Table3[[#This Row],[Company+Product key]],'Company+Product scope'!C:C,0))</f>
        <v>Yes</v>
      </c>
    </row>
    <row r="2119" spans="1:10">
      <c r="A2119" t="s">
        <v>51</v>
      </c>
      <c r="B2119" t="s">
        <v>52</v>
      </c>
      <c r="C2119" t="s">
        <v>90</v>
      </c>
      <c r="D2119" t="s">
        <v>57</v>
      </c>
      <c r="E2119">
        <v>100</v>
      </c>
      <c r="F2119" t="s">
        <v>107</v>
      </c>
      <c r="G2119" t="s">
        <v>96</v>
      </c>
      <c r="H2119" s="321">
        <v>382060562.40000004</v>
      </c>
      <c r="I2119" t="str">
        <f>Table3[[#This Row],[Company ]]&amp;Table3[[#This Row],[Product]]</f>
        <v>JBSPigs</v>
      </c>
      <c r="J2119" t="str">
        <f>INDEX('Company+Product scope'!D:D,MATCH(Table3[[#This Row],[Company+Product key]],'Company+Product scope'!C:C,0))</f>
        <v>Yes</v>
      </c>
    </row>
    <row r="2120" spans="1:10">
      <c r="A2120" t="s">
        <v>51</v>
      </c>
      <c r="B2120" t="s">
        <v>52</v>
      </c>
      <c r="C2120" t="s">
        <v>90</v>
      </c>
      <c r="D2120" t="s">
        <v>54</v>
      </c>
      <c r="E2120">
        <v>100</v>
      </c>
      <c r="F2120" t="s">
        <v>107</v>
      </c>
      <c r="G2120" t="s">
        <v>96</v>
      </c>
      <c r="H2120" s="321">
        <v>224250220.79999998</v>
      </c>
      <c r="I2120" t="str">
        <f>Table3[[#This Row],[Company ]]&amp;Table3[[#This Row],[Product]]</f>
        <v>JBSPigs</v>
      </c>
      <c r="J2120" t="str">
        <f>INDEX('Company+Product scope'!D:D,MATCH(Table3[[#This Row],[Company+Product key]],'Company+Product scope'!C:C,0))</f>
        <v>Yes</v>
      </c>
    </row>
    <row r="2121" spans="1:10">
      <c r="A2121" t="s">
        <v>51</v>
      </c>
      <c r="B2121" t="s">
        <v>52</v>
      </c>
      <c r="C2121" t="s">
        <v>90</v>
      </c>
      <c r="D2121" t="s">
        <v>58</v>
      </c>
      <c r="E2121">
        <v>100</v>
      </c>
      <c r="F2121" t="s">
        <v>107</v>
      </c>
      <c r="G2121" t="s">
        <v>96</v>
      </c>
      <c r="H2121" s="321">
        <v>79527505.823999986</v>
      </c>
      <c r="I2121" t="str">
        <f>Table3[[#This Row],[Company ]]&amp;Table3[[#This Row],[Product]]</f>
        <v>JBSPigs</v>
      </c>
      <c r="J2121" t="str">
        <f>INDEX('Company+Product scope'!D:D,MATCH(Table3[[#This Row],[Company+Product key]],'Company+Product scope'!C:C,0))</f>
        <v>Yes</v>
      </c>
    </row>
    <row r="2122" spans="1:10">
      <c r="A2122" t="s">
        <v>51</v>
      </c>
      <c r="B2122" t="s">
        <v>52</v>
      </c>
      <c r="C2122" t="s">
        <v>90</v>
      </c>
      <c r="D2122" t="s">
        <v>64</v>
      </c>
      <c r="E2122">
        <v>100</v>
      </c>
      <c r="F2122" t="s">
        <v>107</v>
      </c>
      <c r="G2122" t="s">
        <v>96</v>
      </c>
      <c r="H2122" s="321">
        <v>63769205.015999995</v>
      </c>
      <c r="I2122" t="str">
        <f>Table3[[#This Row],[Company ]]&amp;Table3[[#This Row],[Product]]</f>
        <v>JBSPigs</v>
      </c>
      <c r="J2122" t="str">
        <f>INDEX('Company+Product scope'!D:D,MATCH(Table3[[#This Row],[Company+Product key]],'Company+Product scope'!C:C,0))</f>
        <v>Yes</v>
      </c>
    </row>
    <row r="2123" spans="1:10">
      <c r="A2123" t="s">
        <v>51</v>
      </c>
      <c r="B2123" t="s">
        <v>61</v>
      </c>
      <c r="C2123" t="s">
        <v>90</v>
      </c>
      <c r="D2123" t="s">
        <v>57</v>
      </c>
      <c r="E2123">
        <v>100</v>
      </c>
      <c r="F2123" t="s">
        <v>107</v>
      </c>
      <c r="G2123" t="s">
        <v>96</v>
      </c>
      <c r="H2123" s="321">
        <v>292783491</v>
      </c>
      <c r="I2123" t="str">
        <f>Table3[[#This Row],[Company ]]&amp;Table3[[#This Row],[Product]]</f>
        <v>TysonPigs</v>
      </c>
      <c r="J2123" t="str">
        <f>INDEX('Company+Product scope'!D:D,MATCH(Table3[[#This Row],[Company+Product key]],'Company+Product scope'!C:C,0))</f>
        <v>Yes</v>
      </c>
    </row>
    <row r="2124" spans="1:10">
      <c r="A2124" t="s">
        <v>51</v>
      </c>
      <c r="B2124" t="s">
        <v>70</v>
      </c>
      <c r="C2124" t="s">
        <v>90</v>
      </c>
      <c r="D2124" t="s">
        <v>64</v>
      </c>
      <c r="E2124">
        <v>100</v>
      </c>
      <c r="F2124" t="s">
        <v>107</v>
      </c>
      <c r="G2124" t="s">
        <v>96</v>
      </c>
      <c r="H2124" s="321">
        <v>557182800</v>
      </c>
      <c r="I2124" t="str">
        <f>Table3[[#This Row],[Company ]]&amp;Table3[[#This Row],[Product]]</f>
        <v>Tönnies GroupPigs</v>
      </c>
      <c r="J2124" t="str">
        <f>INDEX('Company+Product scope'!D:D,MATCH(Table3[[#This Row],[Company+Product key]],'Company+Product scope'!C:C,0))</f>
        <v>Yes</v>
      </c>
    </row>
    <row r="2125" spans="1:10">
      <c r="A2125" t="s">
        <v>51</v>
      </c>
      <c r="B2125" t="s">
        <v>67</v>
      </c>
      <c r="C2125" t="s">
        <v>90</v>
      </c>
      <c r="D2125" t="s">
        <v>64</v>
      </c>
      <c r="E2125">
        <v>100</v>
      </c>
      <c r="F2125" t="s">
        <v>107</v>
      </c>
      <c r="G2125" t="s">
        <v>96</v>
      </c>
      <c r="H2125" s="321">
        <v>457486228.80000001</v>
      </c>
      <c r="I2125" t="str">
        <f>Table3[[#This Row],[Company ]]&amp;Table3[[#This Row],[Product]]</f>
        <v>Danish CrownPigs</v>
      </c>
      <c r="J2125" t="str">
        <f>INDEX('Company+Product scope'!D:D,MATCH(Table3[[#This Row],[Company+Product key]],'Company+Product scope'!C:C,0))</f>
        <v>Yes</v>
      </c>
    </row>
    <row r="2126" spans="1:10">
      <c r="A2126" t="s">
        <v>51</v>
      </c>
      <c r="B2126" t="s">
        <v>67</v>
      </c>
      <c r="C2126" t="s">
        <v>90</v>
      </c>
      <c r="D2126" t="s">
        <v>88</v>
      </c>
      <c r="E2126">
        <v>100</v>
      </c>
      <c r="F2126" t="s">
        <v>107</v>
      </c>
      <c r="G2126" t="s">
        <v>96</v>
      </c>
      <c r="H2126" s="321">
        <v>34808734.799999997</v>
      </c>
      <c r="I2126" t="str">
        <f>Table3[[#This Row],[Company ]]&amp;Table3[[#This Row],[Product]]</f>
        <v>Danish CrownPigs</v>
      </c>
      <c r="J2126" t="str">
        <f>INDEX('Company+Product scope'!D:D,MATCH(Table3[[#This Row],[Company+Product key]],'Company+Product scope'!C:C,0))</f>
        <v>Yes</v>
      </c>
    </row>
    <row r="2127" spans="1:10">
      <c r="A2127" t="s">
        <v>51</v>
      </c>
      <c r="B2127" t="s">
        <v>66</v>
      </c>
      <c r="C2127" t="s">
        <v>90</v>
      </c>
      <c r="D2127" t="s">
        <v>64</v>
      </c>
      <c r="E2127">
        <v>100</v>
      </c>
      <c r="F2127" t="s">
        <v>107</v>
      </c>
      <c r="G2127" t="s">
        <v>96</v>
      </c>
      <c r="H2127" s="321">
        <v>376924016.51999998</v>
      </c>
      <c r="I2127" t="str">
        <f>Table3[[#This Row],[Company ]]&amp;Table3[[#This Row],[Product]]</f>
        <v>Vion Food GroupPigs</v>
      </c>
      <c r="J2127" t="str">
        <f>INDEX('Company+Product scope'!D:D,MATCH(Table3[[#This Row],[Company+Product key]],'Company+Product scope'!C:C,0))</f>
        <v>Yes</v>
      </c>
    </row>
    <row r="2128" spans="1:10">
      <c r="A2128" t="s">
        <v>51</v>
      </c>
      <c r="B2128" t="s">
        <v>91</v>
      </c>
      <c r="C2128" t="s">
        <v>90</v>
      </c>
      <c r="D2128" t="s">
        <v>72</v>
      </c>
      <c r="E2128">
        <v>100</v>
      </c>
      <c r="F2128" t="s">
        <v>107</v>
      </c>
      <c r="G2128" t="s">
        <v>96</v>
      </c>
      <c r="H2128" s="321">
        <v>443895075</v>
      </c>
      <c r="I2128" t="str">
        <f>Table3[[#This Row],[Company ]]&amp;Table3[[#This Row],[Product]]</f>
        <v>Muyuan FoodstuffPigs</v>
      </c>
      <c r="J2128" t="str">
        <f>INDEX('Company+Product scope'!D:D,MATCH(Table3[[#This Row],[Company+Product key]],'Company+Product scope'!C:C,0))</f>
        <v>Yes</v>
      </c>
    </row>
    <row r="2129" spans="1:10">
      <c r="A2129" t="s">
        <v>51</v>
      </c>
      <c r="B2129" t="s">
        <v>73</v>
      </c>
      <c r="C2129" t="s">
        <v>90</v>
      </c>
      <c r="D2129" t="s">
        <v>54</v>
      </c>
      <c r="E2129">
        <v>100</v>
      </c>
      <c r="F2129" t="s">
        <v>107</v>
      </c>
      <c r="G2129" t="s">
        <v>96</v>
      </c>
      <c r="H2129" s="321">
        <v>245266351.19999999</v>
      </c>
      <c r="I2129" t="str">
        <f>Table3[[#This Row],[Company ]]&amp;Table3[[#This Row],[Product]]</f>
        <v>BRFPigs</v>
      </c>
      <c r="J2129" t="str">
        <f>INDEX('Company+Product scope'!D:D,MATCH(Table3[[#This Row],[Company+Product key]],'Company+Product scope'!C:C,0))</f>
        <v>Yes</v>
      </c>
    </row>
    <row r="2130" spans="1:10">
      <c r="A2130" t="s">
        <v>51</v>
      </c>
      <c r="B2130" t="s">
        <v>92</v>
      </c>
      <c r="C2130" t="s">
        <v>90</v>
      </c>
      <c r="D2130" t="s">
        <v>64</v>
      </c>
      <c r="E2130">
        <v>100</v>
      </c>
      <c r="F2130" t="s">
        <v>107</v>
      </c>
      <c r="G2130" t="s">
        <v>96</v>
      </c>
      <c r="H2130" s="321">
        <v>266400000</v>
      </c>
      <c r="I2130" t="str">
        <f>Table3[[#This Row],[Company ]]&amp;Table3[[#This Row],[Product]]</f>
        <v>Grupo VallPigs</v>
      </c>
      <c r="J2130" t="str">
        <f>INDEX('Company+Product scope'!D:D,MATCH(Table3[[#This Row],[Company+Product key]],'Company+Product scope'!C:C,0))</f>
        <v>Yes</v>
      </c>
    </row>
    <row r="2131" spans="1:10">
      <c r="A2131" t="s">
        <v>51</v>
      </c>
      <c r="B2131" t="s">
        <v>93</v>
      </c>
      <c r="C2131" t="s">
        <v>90</v>
      </c>
      <c r="D2131" t="s">
        <v>72</v>
      </c>
      <c r="E2131">
        <v>100</v>
      </c>
      <c r="F2131" t="s">
        <v>107</v>
      </c>
      <c r="G2131" t="s">
        <v>96</v>
      </c>
      <c r="H2131" s="321">
        <v>282874312.5</v>
      </c>
      <c r="I2131" t="str">
        <f>Table3[[#This Row],[Company ]]&amp;Table3[[#This Row],[Product]]</f>
        <v>Zhengbang GroupPigs</v>
      </c>
      <c r="J2131" t="str">
        <f>INDEX('Company+Product scope'!D:D,MATCH(Table3[[#This Row],[Company+Product key]],'Company+Product scope'!C:C,0))</f>
        <v>Yes</v>
      </c>
    </row>
    <row r="2132" spans="1:10">
      <c r="A2132" t="s">
        <v>51</v>
      </c>
      <c r="B2132" t="s">
        <v>63</v>
      </c>
      <c r="C2132" t="s">
        <v>90</v>
      </c>
      <c r="D2132" t="s">
        <v>64</v>
      </c>
      <c r="E2132">
        <v>100</v>
      </c>
      <c r="F2132" t="s">
        <v>107</v>
      </c>
      <c r="G2132" t="s">
        <v>96</v>
      </c>
      <c r="H2132" s="321">
        <v>262523076.92307699</v>
      </c>
      <c r="I2132" t="str">
        <f>Table3[[#This Row],[Company ]]&amp;Table3[[#This Row],[Product]]</f>
        <v>BigardPigs</v>
      </c>
      <c r="J2132" t="str">
        <f>INDEX('Company+Product scope'!D:D,MATCH(Table3[[#This Row],[Company+Product key]],'Company+Product scope'!C:C,0))</f>
        <v>Yes</v>
      </c>
    </row>
    <row r="2133" spans="1:10">
      <c r="A2133" t="s">
        <v>51</v>
      </c>
      <c r="B2133" t="s">
        <v>89</v>
      </c>
      <c r="C2133" t="s">
        <v>90</v>
      </c>
      <c r="D2133" t="s">
        <v>54</v>
      </c>
      <c r="E2133">
        <v>100</v>
      </c>
      <c r="F2133" t="s">
        <v>107</v>
      </c>
      <c r="G2133" t="s">
        <v>96</v>
      </c>
      <c r="H2133" s="321">
        <v>185739375</v>
      </c>
      <c r="I2133" t="str">
        <f>Table3[[#This Row],[Company ]]&amp;Table3[[#This Row],[Product]]</f>
        <v>Aurora AlimentosPigs</v>
      </c>
      <c r="J2133" t="str">
        <f>INDEX('Company+Product scope'!D:D,MATCH(Table3[[#This Row],[Company+Product key]],'Company+Product scope'!C:C,0))</f>
        <v>Yes</v>
      </c>
    </row>
    <row r="2134" spans="1:10">
      <c r="A2134" t="s">
        <v>51</v>
      </c>
      <c r="B2134" t="s">
        <v>77</v>
      </c>
      <c r="C2134" t="s">
        <v>90</v>
      </c>
      <c r="D2134" t="s">
        <v>57</v>
      </c>
      <c r="E2134">
        <v>100</v>
      </c>
      <c r="F2134" t="s">
        <v>107</v>
      </c>
      <c r="G2134" t="s">
        <v>96</v>
      </c>
      <c r="H2134" s="321">
        <v>54078750</v>
      </c>
      <c r="I2134" t="str">
        <f>Table3[[#This Row],[Company ]]&amp;Table3[[#This Row],[Product]]</f>
        <v>Charoen PokphandPigs</v>
      </c>
      <c r="J2134" t="str">
        <f>INDEX('Company+Product scope'!D:D,MATCH(Table3[[#This Row],[Company+Product key]],'Company+Product scope'!C:C,0))</f>
        <v>Yes</v>
      </c>
    </row>
    <row r="2135" spans="1:10">
      <c r="A2135" t="s">
        <v>51</v>
      </c>
      <c r="B2135" t="s">
        <v>77</v>
      </c>
      <c r="C2135" t="s">
        <v>90</v>
      </c>
      <c r="D2135" t="s">
        <v>78</v>
      </c>
      <c r="E2135">
        <v>100</v>
      </c>
      <c r="F2135" t="s">
        <v>107</v>
      </c>
      <c r="G2135" t="s">
        <v>96</v>
      </c>
      <c r="H2135" s="321">
        <v>36546750</v>
      </c>
      <c r="I2135" t="str">
        <f>Table3[[#This Row],[Company ]]&amp;Table3[[#This Row],[Product]]</f>
        <v>Charoen PokphandPigs</v>
      </c>
      <c r="J2135" t="str">
        <f>INDEX('Company+Product scope'!D:D,MATCH(Table3[[#This Row],[Company+Product key]],'Company+Product scope'!C:C,0))</f>
        <v>Yes</v>
      </c>
    </row>
    <row r="2136" spans="1:10">
      <c r="A2136" t="s">
        <v>51</v>
      </c>
      <c r="B2136" t="s">
        <v>77</v>
      </c>
      <c r="C2136" t="s">
        <v>90</v>
      </c>
      <c r="D2136" t="s">
        <v>72</v>
      </c>
      <c r="E2136">
        <v>100</v>
      </c>
      <c r="F2136" t="s">
        <v>107</v>
      </c>
      <c r="G2136" t="s">
        <v>96</v>
      </c>
      <c r="H2136" s="321">
        <v>37828162.5</v>
      </c>
      <c r="I2136" t="str">
        <f>Table3[[#This Row],[Company ]]&amp;Table3[[#This Row],[Product]]</f>
        <v>Charoen PokphandPigs</v>
      </c>
      <c r="J2136" t="str">
        <f>INDEX('Company+Product scope'!D:D,MATCH(Table3[[#This Row],[Company+Product key]],'Company+Product scope'!C:C,0))</f>
        <v>Yes</v>
      </c>
    </row>
    <row r="2137" spans="1:10">
      <c r="A2137" t="s">
        <v>51</v>
      </c>
      <c r="B2137" t="s">
        <v>69</v>
      </c>
      <c r="C2137" t="s">
        <v>90</v>
      </c>
      <c r="D2137" t="s">
        <v>64</v>
      </c>
      <c r="E2137">
        <v>100</v>
      </c>
      <c r="F2137" t="s">
        <v>107</v>
      </c>
      <c r="G2137" t="s">
        <v>96</v>
      </c>
      <c r="H2137" s="321">
        <v>206712000</v>
      </c>
      <c r="I2137" t="str">
        <f>Table3[[#This Row],[Company ]]&amp;Table3[[#This Row],[Product]]</f>
        <v>WestfleischPigs</v>
      </c>
      <c r="J2137" t="str">
        <f>INDEX('Company+Product scope'!D:D,MATCH(Table3[[#This Row],[Company+Product key]],'Company+Product scope'!C:C,0))</f>
        <v>Yes</v>
      </c>
    </row>
    <row r="2138" spans="1:10">
      <c r="A2138" t="s">
        <v>51</v>
      </c>
      <c r="B2138" t="s">
        <v>94</v>
      </c>
      <c r="C2138" t="s">
        <v>90</v>
      </c>
      <c r="D2138" t="s">
        <v>64</v>
      </c>
      <c r="E2138">
        <v>100</v>
      </c>
      <c r="F2138" t="s">
        <v>107</v>
      </c>
      <c r="G2138" t="s">
        <v>96</v>
      </c>
      <c r="H2138" s="321">
        <v>200448000</v>
      </c>
      <c r="I2138" t="str">
        <f>Table3[[#This Row],[Company ]]&amp;Table3[[#This Row],[Product]]</f>
        <v>Grupo JorgePigs</v>
      </c>
      <c r="J2138" t="str">
        <f>INDEX('Company+Product scope'!D:D,MATCH(Table3[[#This Row],[Company+Product key]],'Company+Product scope'!C:C,0))</f>
        <v>Yes</v>
      </c>
    </row>
    <row r="2139" spans="1:10">
      <c r="A2139" t="s">
        <v>51</v>
      </c>
      <c r="B2139" t="s">
        <v>83</v>
      </c>
      <c r="C2139" t="s">
        <v>90</v>
      </c>
      <c r="D2139" t="s">
        <v>72</v>
      </c>
      <c r="E2139">
        <v>100</v>
      </c>
      <c r="F2139" t="s">
        <v>107</v>
      </c>
      <c r="G2139" t="s">
        <v>96</v>
      </c>
      <c r="H2139" s="321">
        <v>132565950</v>
      </c>
      <c r="I2139" t="str">
        <f>Table3[[#This Row],[Company ]]&amp;Table3[[#This Row],[Product]]</f>
        <v>New Hope GroupPigs</v>
      </c>
      <c r="J2139" t="str">
        <f>INDEX('Company+Product scope'!D:D,MATCH(Table3[[#This Row],[Company+Product key]],'Company+Product scope'!C:C,0))</f>
        <v>Yes</v>
      </c>
    </row>
    <row r="2140" spans="1:10">
      <c r="A2140" t="s">
        <v>51</v>
      </c>
      <c r="B2140" t="s">
        <v>74</v>
      </c>
      <c r="C2140" t="s">
        <v>90</v>
      </c>
      <c r="D2140" t="s">
        <v>72</v>
      </c>
      <c r="E2140">
        <v>100</v>
      </c>
      <c r="F2140" t="s">
        <v>107</v>
      </c>
      <c r="G2140" t="s">
        <v>96</v>
      </c>
      <c r="H2140" s="321">
        <v>128548800</v>
      </c>
      <c r="I2140" t="str">
        <f>Table3[[#This Row],[Company ]]&amp;Table3[[#This Row],[Product]]</f>
        <v>Wen's Food GroupPigs</v>
      </c>
      <c r="J2140" t="str">
        <f>INDEX('Company+Product scope'!D:D,MATCH(Table3[[#This Row],[Company+Product key]],'Company+Product scope'!C:C,0))</f>
        <v>Yes</v>
      </c>
    </row>
    <row r="2141" spans="1:10">
      <c r="A2141" t="s">
        <v>51</v>
      </c>
      <c r="B2141" t="s">
        <v>65</v>
      </c>
      <c r="C2141" t="s">
        <v>90</v>
      </c>
      <c r="D2141" t="s">
        <v>64</v>
      </c>
      <c r="E2141">
        <v>100</v>
      </c>
      <c r="F2141" t="s">
        <v>107</v>
      </c>
      <c r="G2141" t="s">
        <v>96</v>
      </c>
      <c r="H2141" s="321">
        <v>22153846.153846152</v>
      </c>
      <c r="I2141" t="str">
        <f>Table3[[#This Row],[Company ]]&amp;Table3[[#This Row],[Product]]</f>
        <v>Gruppo CremoniniPigs</v>
      </c>
      <c r="J2141" t="str">
        <f>INDEX('Company+Product scope'!D:D,MATCH(Table3[[#This Row],[Company+Product key]],'Company+Product scope'!C:C,0))</f>
        <v>Yes</v>
      </c>
    </row>
    <row r="2142" spans="1:10">
      <c r="A2142" t="s">
        <v>51</v>
      </c>
      <c r="B2142" t="s">
        <v>52</v>
      </c>
      <c r="C2142" t="s">
        <v>53</v>
      </c>
      <c r="D2142" t="s">
        <v>54</v>
      </c>
      <c r="E2142">
        <v>100</v>
      </c>
      <c r="F2142" t="s">
        <v>108</v>
      </c>
      <c r="G2142" t="s">
        <v>96</v>
      </c>
      <c r="H2142" s="321">
        <v>3434229930.853312</v>
      </c>
      <c r="I2142" t="str">
        <f>Table3[[#This Row],[Company ]]&amp;Table3[[#This Row],[Product]]</f>
        <v>JBSCattle</v>
      </c>
      <c r="J2142" t="str">
        <f>INDEX('Company+Product scope'!D:D,MATCH(Table3[[#This Row],[Company+Product key]],'Company+Product scope'!C:C,0))</f>
        <v>Yes</v>
      </c>
    </row>
    <row r="2143" spans="1:10">
      <c r="A2143" t="s">
        <v>51</v>
      </c>
      <c r="B2143" t="s">
        <v>52</v>
      </c>
      <c r="C2143" t="s">
        <v>53</v>
      </c>
      <c r="D2143" t="s">
        <v>57</v>
      </c>
      <c r="E2143">
        <v>100</v>
      </c>
      <c r="F2143" t="s">
        <v>108</v>
      </c>
      <c r="G2143" t="s">
        <v>96</v>
      </c>
      <c r="H2143" s="321">
        <v>3677871830.7440195</v>
      </c>
      <c r="I2143" t="str">
        <f>Table3[[#This Row],[Company ]]&amp;Table3[[#This Row],[Product]]</f>
        <v>JBSCattle</v>
      </c>
      <c r="J2143" t="str">
        <f>INDEX('Company+Product scope'!D:D,MATCH(Table3[[#This Row],[Company+Product key]],'Company+Product scope'!C:C,0))</f>
        <v>Yes</v>
      </c>
    </row>
    <row r="2144" spans="1:10">
      <c r="A2144" t="s">
        <v>51</v>
      </c>
      <c r="B2144" t="s">
        <v>52</v>
      </c>
      <c r="C2144" t="s">
        <v>53</v>
      </c>
      <c r="D2144" t="s">
        <v>58</v>
      </c>
      <c r="E2144">
        <v>100</v>
      </c>
      <c r="F2144" t="s">
        <v>108</v>
      </c>
      <c r="G2144" t="s">
        <v>96</v>
      </c>
      <c r="H2144" s="321">
        <v>742272656.91973341</v>
      </c>
      <c r="I2144" t="str">
        <f>Table3[[#This Row],[Company ]]&amp;Table3[[#This Row],[Product]]</f>
        <v>JBSCattle</v>
      </c>
      <c r="J2144" t="str">
        <f>INDEX('Company+Product scope'!D:D,MATCH(Table3[[#This Row],[Company+Product key]],'Company+Product scope'!C:C,0))</f>
        <v>Yes</v>
      </c>
    </row>
    <row r="2145" spans="1:10">
      <c r="A2145" t="s">
        <v>51</v>
      </c>
      <c r="B2145" t="s">
        <v>59</v>
      </c>
      <c r="C2145" t="s">
        <v>53</v>
      </c>
      <c r="D2145" t="s">
        <v>54</v>
      </c>
      <c r="E2145">
        <v>100</v>
      </c>
      <c r="F2145" t="s">
        <v>108</v>
      </c>
      <c r="G2145" t="s">
        <v>96</v>
      </c>
      <c r="H2145" s="321">
        <v>1414487789.3770001</v>
      </c>
      <c r="I2145" t="str">
        <f>Table3[[#This Row],[Company ]]&amp;Table3[[#This Row],[Product]]</f>
        <v>MarfrigCattle</v>
      </c>
      <c r="J2145" t="str">
        <f>INDEX('Company+Product scope'!D:D,MATCH(Table3[[#This Row],[Company+Product key]],'Company+Product scope'!C:C,0))</f>
        <v>Yes</v>
      </c>
    </row>
    <row r="2146" spans="1:10">
      <c r="A2146" t="s">
        <v>51</v>
      </c>
      <c r="B2146" t="s">
        <v>59</v>
      </c>
      <c r="C2146" t="s">
        <v>53</v>
      </c>
      <c r="D2146" t="s">
        <v>57</v>
      </c>
      <c r="E2146">
        <v>100</v>
      </c>
      <c r="F2146" t="s">
        <v>108</v>
      </c>
      <c r="G2146" t="s">
        <v>96</v>
      </c>
      <c r="H2146" s="321">
        <v>1208336393.7596145</v>
      </c>
      <c r="I2146" t="str">
        <f>Table3[[#This Row],[Company ]]&amp;Table3[[#This Row],[Product]]</f>
        <v>MarfrigCattle</v>
      </c>
      <c r="J2146" t="str">
        <f>INDEX('Company+Product scope'!D:D,MATCH(Table3[[#This Row],[Company+Product key]],'Company+Product scope'!C:C,0))</f>
        <v>Yes</v>
      </c>
    </row>
    <row r="2147" spans="1:10">
      <c r="A2147" t="s">
        <v>51</v>
      </c>
      <c r="B2147" t="s">
        <v>60</v>
      </c>
      <c r="C2147" t="s">
        <v>53</v>
      </c>
      <c r="D2147" t="s">
        <v>57</v>
      </c>
      <c r="E2147">
        <v>100</v>
      </c>
      <c r="F2147" t="s">
        <v>108</v>
      </c>
      <c r="G2147" t="s">
        <v>96</v>
      </c>
      <c r="H2147" s="321">
        <v>2873792055.5555549</v>
      </c>
      <c r="I2147" t="str">
        <f>Table3[[#This Row],[Company ]]&amp;Table3[[#This Row],[Product]]</f>
        <v>CargillCattle</v>
      </c>
      <c r="J2147" t="str">
        <f>INDEX('Company+Product scope'!D:D,MATCH(Table3[[#This Row],[Company+Product key]],'Company+Product scope'!C:C,0))</f>
        <v>Yes</v>
      </c>
    </row>
    <row r="2148" spans="1:10">
      <c r="A2148" t="s">
        <v>51</v>
      </c>
      <c r="B2148" t="s">
        <v>60</v>
      </c>
      <c r="C2148" t="s">
        <v>53</v>
      </c>
      <c r="D2148" t="s">
        <v>58</v>
      </c>
      <c r="E2148">
        <v>100</v>
      </c>
      <c r="F2148" t="s">
        <v>108</v>
      </c>
      <c r="G2148" t="s">
        <v>96</v>
      </c>
      <c r="H2148" s="321">
        <v>211055000.00000003</v>
      </c>
      <c r="I2148" t="str">
        <f>Table3[[#This Row],[Company ]]&amp;Table3[[#This Row],[Product]]</f>
        <v>CargillCattle</v>
      </c>
      <c r="J2148" t="str">
        <f>INDEX('Company+Product scope'!D:D,MATCH(Table3[[#This Row],[Company+Product key]],'Company+Product scope'!C:C,0))</f>
        <v>Yes</v>
      </c>
    </row>
    <row r="2149" spans="1:10">
      <c r="A2149" t="s">
        <v>51</v>
      </c>
      <c r="B2149" t="s">
        <v>61</v>
      </c>
      <c r="C2149" t="s">
        <v>53</v>
      </c>
      <c r="D2149" t="s">
        <v>57</v>
      </c>
      <c r="E2149">
        <v>100</v>
      </c>
      <c r="F2149" t="s">
        <v>108</v>
      </c>
      <c r="G2149" t="s">
        <v>96</v>
      </c>
      <c r="H2149" s="321">
        <v>2427363121.9293647</v>
      </c>
      <c r="I2149" t="str">
        <f>Table3[[#This Row],[Company ]]&amp;Table3[[#This Row],[Product]]</f>
        <v>TysonCattle</v>
      </c>
      <c r="J2149" t="str">
        <f>INDEX('Company+Product scope'!D:D,MATCH(Table3[[#This Row],[Company+Product key]],'Company+Product scope'!C:C,0))</f>
        <v>Yes</v>
      </c>
    </row>
    <row r="2150" spans="1:10">
      <c r="A2150" t="s">
        <v>51</v>
      </c>
      <c r="B2150" t="s">
        <v>61</v>
      </c>
      <c r="C2150" t="s">
        <v>53</v>
      </c>
      <c r="D2150" t="s">
        <v>58</v>
      </c>
      <c r="E2150">
        <v>100</v>
      </c>
      <c r="F2150" t="s">
        <v>108</v>
      </c>
      <c r="G2150" t="s">
        <v>96</v>
      </c>
      <c r="H2150" s="321">
        <v>127987772.09523809</v>
      </c>
      <c r="I2150" t="str">
        <f>Table3[[#This Row],[Company ]]&amp;Table3[[#This Row],[Product]]</f>
        <v>TysonCattle</v>
      </c>
      <c r="J2150" t="str">
        <f>INDEX('Company+Product scope'!D:D,MATCH(Table3[[#This Row],[Company+Product key]],'Company+Product scope'!C:C,0))</f>
        <v>Yes</v>
      </c>
    </row>
    <row r="2151" spans="1:10">
      <c r="A2151" t="s">
        <v>51</v>
      </c>
      <c r="B2151" t="s">
        <v>62</v>
      </c>
      <c r="C2151" t="s">
        <v>53</v>
      </c>
      <c r="D2151" t="s">
        <v>54</v>
      </c>
      <c r="E2151">
        <v>100</v>
      </c>
      <c r="F2151" t="s">
        <v>108</v>
      </c>
      <c r="G2151" t="s">
        <v>96</v>
      </c>
      <c r="H2151" s="321">
        <v>1443080081.625</v>
      </c>
      <c r="I2151" t="str">
        <f>Table3[[#This Row],[Company ]]&amp;Table3[[#This Row],[Product]]</f>
        <v>MinervaCattle</v>
      </c>
      <c r="J2151" t="str">
        <f>INDEX('Company+Product scope'!D:D,MATCH(Table3[[#This Row],[Company+Product key]],'Company+Product scope'!C:C,0))</f>
        <v>Yes</v>
      </c>
    </row>
    <row r="2152" spans="1:10">
      <c r="A2152" t="s">
        <v>51</v>
      </c>
      <c r="B2152" t="s">
        <v>63</v>
      </c>
      <c r="C2152" t="s">
        <v>53</v>
      </c>
      <c r="D2152" t="s">
        <v>64</v>
      </c>
      <c r="E2152">
        <v>100</v>
      </c>
      <c r="F2152" t="s">
        <v>108</v>
      </c>
      <c r="G2152" t="s">
        <v>96</v>
      </c>
      <c r="H2152" s="321">
        <v>995020800.00000012</v>
      </c>
      <c r="I2152" t="str">
        <f>Table3[[#This Row],[Company ]]&amp;Table3[[#This Row],[Product]]</f>
        <v>BigardCattle</v>
      </c>
      <c r="J2152" t="str">
        <f>INDEX('Company+Product scope'!D:D,MATCH(Table3[[#This Row],[Company+Product key]],'Company+Product scope'!C:C,0))</f>
        <v>Yes</v>
      </c>
    </row>
    <row r="2153" spans="1:10">
      <c r="A2153" t="s">
        <v>51</v>
      </c>
      <c r="B2153" t="s">
        <v>65</v>
      </c>
      <c r="C2153" t="s">
        <v>53</v>
      </c>
      <c r="D2153" t="s">
        <v>64</v>
      </c>
      <c r="E2153">
        <v>100</v>
      </c>
      <c r="F2153" t="s">
        <v>108</v>
      </c>
      <c r="G2153" t="s">
        <v>96</v>
      </c>
      <c r="H2153" s="321">
        <v>960495520</v>
      </c>
      <c r="I2153" t="str">
        <f>Table3[[#This Row],[Company ]]&amp;Table3[[#This Row],[Product]]</f>
        <v>Gruppo CremoniniCattle</v>
      </c>
      <c r="J2153" t="str">
        <f>INDEX('Company+Product scope'!D:D,MATCH(Table3[[#This Row],[Company+Product key]],'Company+Product scope'!C:C,0))</f>
        <v>Yes</v>
      </c>
    </row>
    <row r="2154" spans="1:10">
      <c r="A2154" t="s">
        <v>51</v>
      </c>
      <c r="B2154" t="s">
        <v>66</v>
      </c>
      <c r="C2154" t="s">
        <v>53</v>
      </c>
      <c r="D2154" t="s">
        <v>64</v>
      </c>
      <c r="E2154">
        <v>100</v>
      </c>
      <c r="F2154" t="s">
        <v>108</v>
      </c>
      <c r="G2154" t="s">
        <v>96</v>
      </c>
      <c r="H2154" s="321">
        <v>394529265.12299997</v>
      </c>
      <c r="I2154" t="str">
        <f>Table3[[#This Row],[Company ]]&amp;Table3[[#This Row],[Product]]</f>
        <v>Vion Food GroupCattle</v>
      </c>
      <c r="J2154" t="str">
        <f>INDEX('Company+Product scope'!D:D,MATCH(Table3[[#This Row],[Company+Product key]],'Company+Product scope'!C:C,0))</f>
        <v>Yes</v>
      </c>
    </row>
    <row r="2155" spans="1:10">
      <c r="A2155" t="s">
        <v>51</v>
      </c>
      <c r="B2155" t="s">
        <v>67</v>
      </c>
      <c r="C2155" t="s">
        <v>53</v>
      </c>
      <c r="D2155" t="s">
        <v>64</v>
      </c>
      <c r="E2155">
        <v>100</v>
      </c>
      <c r="F2155" t="s">
        <v>108</v>
      </c>
      <c r="G2155" t="s">
        <v>96</v>
      </c>
      <c r="H2155" s="321">
        <v>392618214</v>
      </c>
      <c r="I2155" t="str">
        <f>Table3[[#This Row],[Company ]]&amp;Table3[[#This Row],[Product]]</f>
        <v>Danish CrownCattle</v>
      </c>
      <c r="J2155" t="str">
        <f>INDEX('Company+Product scope'!D:D,MATCH(Table3[[#This Row],[Company+Product key]],'Company+Product scope'!C:C,0))</f>
        <v>Yes</v>
      </c>
    </row>
    <row r="2156" spans="1:10">
      <c r="A2156" t="s">
        <v>51</v>
      </c>
      <c r="B2156" t="s">
        <v>68</v>
      </c>
      <c r="C2156" t="s">
        <v>53</v>
      </c>
      <c r="D2156" t="s">
        <v>58</v>
      </c>
      <c r="E2156">
        <v>100</v>
      </c>
      <c r="F2156" t="s">
        <v>108</v>
      </c>
      <c r="G2156" t="s">
        <v>96</v>
      </c>
      <c r="H2156" s="321">
        <v>211055000.00000003</v>
      </c>
      <c r="I2156" t="str">
        <f>Table3[[#This Row],[Company ]]&amp;Table3[[#This Row],[Product]]</f>
        <v>Teys Cattle</v>
      </c>
      <c r="J2156" t="str">
        <f>INDEX('Company+Product scope'!D:D,MATCH(Table3[[#This Row],[Company+Product key]],'Company+Product scope'!C:C,0))</f>
        <v>Yes</v>
      </c>
    </row>
    <row r="2157" spans="1:10">
      <c r="A2157" t="s">
        <v>51</v>
      </c>
      <c r="B2157" t="s">
        <v>69</v>
      </c>
      <c r="C2157" t="s">
        <v>53</v>
      </c>
      <c r="D2157" t="s">
        <v>64</v>
      </c>
      <c r="E2157">
        <v>100</v>
      </c>
      <c r="F2157" t="s">
        <v>108</v>
      </c>
      <c r="G2157" t="s">
        <v>96</v>
      </c>
      <c r="H2157" s="321">
        <v>196206057.59999999</v>
      </c>
      <c r="I2157" t="str">
        <f>Table3[[#This Row],[Company ]]&amp;Table3[[#This Row],[Product]]</f>
        <v>WestfleischCattle</v>
      </c>
      <c r="J2157" t="str">
        <f>INDEX('Company+Product scope'!D:D,MATCH(Table3[[#This Row],[Company+Product key]],'Company+Product scope'!C:C,0))</f>
        <v>Yes</v>
      </c>
    </row>
    <row r="2158" spans="1:10">
      <c r="A2158" t="s">
        <v>51</v>
      </c>
      <c r="B2158" t="s">
        <v>70</v>
      </c>
      <c r="C2158" t="s">
        <v>53</v>
      </c>
      <c r="D2158" t="s">
        <v>64</v>
      </c>
      <c r="E2158">
        <v>100</v>
      </c>
      <c r="F2158" t="s">
        <v>108</v>
      </c>
      <c r="G2158" t="s">
        <v>96</v>
      </c>
      <c r="H2158" s="321">
        <v>187549908</v>
      </c>
      <c r="I2158" t="str">
        <f>Table3[[#This Row],[Company ]]&amp;Table3[[#This Row],[Product]]</f>
        <v>Tönnies GroupCattle</v>
      </c>
      <c r="J2158" t="str">
        <f>INDEX('Company+Product scope'!D:D,MATCH(Table3[[#This Row],[Company+Product key]],'Company+Product scope'!C:C,0))</f>
        <v>Yes</v>
      </c>
    </row>
    <row r="2159" spans="1:10">
      <c r="A2159" t="s">
        <v>51</v>
      </c>
      <c r="B2159" t="s">
        <v>52</v>
      </c>
      <c r="C2159" t="s">
        <v>71</v>
      </c>
      <c r="D2159" t="s">
        <v>57</v>
      </c>
      <c r="E2159">
        <v>100</v>
      </c>
      <c r="F2159" t="s">
        <v>108</v>
      </c>
      <c r="G2159" t="s">
        <v>96</v>
      </c>
      <c r="H2159" s="321">
        <v>3305453409.8156309</v>
      </c>
      <c r="I2159" t="str">
        <f>Table3[[#This Row],[Company ]]&amp;Table3[[#This Row],[Product]]</f>
        <v>JBSChicken</v>
      </c>
      <c r="J2159" t="str">
        <f>INDEX('Company+Product scope'!D:D,MATCH(Table3[[#This Row],[Company+Product key]],'Company+Product scope'!C:C,0))</f>
        <v>Yes</v>
      </c>
    </row>
    <row r="2160" spans="1:10">
      <c r="A2160" t="s">
        <v>51</v>
      </c>
      <c r="B2160" t="s">
        <v>52</v>
      </c>
      <c r="C2160" t="s">
        <v>71</v>
      </c>
      <c r="D2160" t="s">
        <v>54</v>
      </c>
      <c r="E2160">
        <v>100</v>
      </c>
      <c r="F2160" t="s">
        <v>108</v>
      </c>
      <c r="G2160" t="s">
        <v>96</v>
      </c>
      <c r="H2160" s="321">
        <v>3438082097.0496006</v>
      </c>
      <c r="I2160" t="str">
        <f>Table3[[#This Row],[Company ]]&amp;Table3[[#This Row],[Product]]</f>
        <v>JBSChicken</v>
      </c>
      <c r="J2160" t="str">
        <f>INDEX('Company+Product scope'!D:D,MATCH(Table3[[#This Row],[Company+Product key]],'Company+Product scope'!C:C,0))</f>
        <v>Yes</v>
      </c>
    </row>
    <row r="2161" spans="1:10">
      <c r="A2161" t="s">
        <v>51</v>
      </c>
      <c r="B2161" t="s">
        <v>52</v>
      </c>
      <c r="C2161" t="s">
        <v>71</v>
      </c>
      <c r="D2161" t="s">
        <v>64</v>
      </c>
      <c r="E2161">
        <v>100</v>
      </c>
      <c r="F2161" t="s">
        <v>108</v>
      </c>
      <c r="G2161" t="s">
        <v>96</v>
      </c>
      <c r="H2161" s="321">
        <v>609401434.71544623</v>
      </c>
      <c r="I2161" t="str">
        <f>Table3[[#This Row],[Company ]]&amp;Table3[[#This Row],[Product]]</f>
        <v>JBSChicken</v>
      </c>
      <c r="J2161" t="str">
        <f>INDEX('Company+Product scope'!D:D,MATCH(Table3[[#This Row],[Company+Product key]],'Company+Product scope'!C:C,0))</f>
        <v>Yes</v>
      </c>
    </row>
    <row r="2162" spans="1:10">
      <c r="A2162" t="s">
        <v>51</v>
      </c>
      <c r="B2162" t="s">
        <v>61</v>
      </c>
      <c r="C2162" t="s">
        <v>71</v>
      </c>
      <c r="D2162" t="s">
        <v>57</v>
      </c>
      <c r="E2162">
        <v>100</v>
      </c>
      <c r="F2162" t="s">
        <v>108</v>
      </c>
      <c r="G2162" t="s">
        <v>96</v>
      </c>
      <c r="H2162" s="321">
        <v>3178561666.2967739</v>
      </c>
      <c r="I2162" t="str">
        <f>Table3[[#This Row],[Company ]]&amp;Table3[[#This Row],[Product]]</f>
        <v>TysonChicken</v>
      </c>
      <c r="J2162" t="str">
        <f>INDEX('Company+Product scope'!D:D,MATCH(Table3[[#This Row],[Company+Product key]],'Company+Product scope'!C:C,0))</f>
        <v>Yes</v>
      </c>
    </row>
    <row r="2163" spans="1:10">
      <c r="A2163" t="s">
        <v>51</v>
      </c>
      <c r="B2163" t="s">
        <v>61</v>
      </c>
      <c r="C2163" t="s">
        <v>71</v>
      </c>
      <c r="D2163" t="s">
        <v>72</v>
      </c>
      <c r="E2163">
        <v>100</v>
      </c>
      <c r="F2163" t="s">
        <v>108</v>
      </c>
      <c r="G2163" t="s">
        <v>96</v>
      </c>
      <c r="H2163" s="321">
        <v>432675797.80645162</v>
      </c>
      <c r="I2163" t="str">
        <f>Table3[[#This Row],[Company ]]&amp;Table3[[#This Row],[Product]]</f>
        <v>TysonChicken</v>
      </c>
      <c r="J2163" t="str">
        <f>INDEX('Company+Product scope'!D:D,MATCH(Table3[[#This Row],[Company+Product key]],'Company+Product scope'!C:C,0))</f>
        <v>Yes</v>
      </c>
    </row>
    <row r="2164" spans="1:10">
      <c r="A2164" t="s">
        <v>51</v>
      </c>
      <c r="B2164" t="s">
        <v>73</v>
      </c>
      <c r="C2164" t="s">
        <v>71</v>
      </c>
      <c r="D2164" t="s">
        <v>54</v>
      </c>
      <c r="E2164">
        <v>100</v>
      </c>
      <c r="F2164" t="s">
        <v>108</v>
      </c>
      <c r="G2164" t="s">
        <v>96</v>
      </c>
      <c r="H2164" s="321">
        <v>3924658837.2992015</v>
      </c>
      <c r="I2164" t="str">
        <f>Table3[[#This Row],[Company ]]&amp;Table3[[#This Row],[Product]]</f>
        <v>BRFChicken</v>
      </c>
      <c r="J2164" t="str">
        <f>INDEX('Company+Product scope'!D:D,MATCH(Table3[[#This Row],[Company+Product key]],'Company+Product scope'!C:C,0))</f>
        <v>Yes</v>
      </c>
    </row>
    <row r="2165" spans="1:10">
      <c r="A2165" t="s">
        <v>51</v>
      </c>
      <c r="B2165" t="s">
        <v>74</v>
      </c>
      <c r="C2165" t="s">
        <v>71</v>
      </c>
      <c r="D2165" t="s">
        <v>72</v>
      </c>
      <c r="E2165">
        <v>100</v>
      </c>
      <c r="F2165" t="s">
        <v>108</v>
      </c>
      <c r="G2165" t="s">
        <v>96</v>
      </c>
      <c r="H2165" s="321">
        <v>2450960694</v>
      </c>
      <c r="I2165" t="str">
        <f>Table3[[#This Row],[Company ]]&amp;Table3[[#This Row],[Product]]</f>
        <v>Wen's Food GroupChicken</v>
      </c>
      <c r="J2165" t="str">
        <f>INDEX('Company+Product scope'!D:D,MATCH(Table3[[#This Row],[Company+Product key]],'Company+Product scope'!C:C,0))</f>
        <v>Yes</v>
      </c>
    </row>
    <row r="2166" spans="1:10">
      <c r="A2166" t="s">
        <v>51</v>
      </c>
      <c r="B2166" t="s">
        <v>60</v>
      </c>
      <c r="C2166" t="s">
        <v>71</v>
      </c>
      <c r="D2166" t="s">
        <v>57</v>
      </c>
      <c r="E2166">
        <v>100</v>
      </c>
      <c r="F2166" t="s">
        <v>108</v>
      </c>
      <c r="G2166" t="s">
        <v>96</v>
      </c>
      <c r="H2166" s="321">
        <v>982159713.60000002</v>
      </c>
      <c r="I2166" t="str">
        <f>Table3[[#This Row],[Company ]]&amp;Table3[[#This Row],[Product]]</f>
        <v>CargillChicken</v>
      </c>
      <c r="J2166" t="str">
        <f>INDEX('Company+Product scope'!D:D,MATCH(Table3[[#This Row],[Company+Product key]],'Company+Product scope'!C:C,0))</f>
        <v>Yes</v>
      </c>
    </row>
    <row r="2167" spans="1:10">
      <c r="A2167" t="s">
        <v>51</v>
      </c>
      <c r="B2167" t="s">
        <v>60</v>
      </c>
      <c r="C2167" t="s">
        <v>71</v>
      </c>
      <c r="D2167" t="s">
        <v>54</v>
      </c>
      <c r="E2167">
        <v>100</v>
      </c>
      <c r="F2167" t="s">
        <v>108</v>
      </c>
      <c r="G2167" t="s">
        <v>96</v>
      </c>
      <c r="H2167" s="321">
        <v>654862208.00000012</v>
      </c>
      <c r="I2167" t="str">
        <f>Table3[[#This Row],[Company ]]&amp;Table3[[#This Row],[Product]]</f>
        <v>CargillChicken</v>
      </c>
      <c r="J2167" t="str">
        <f>INDEX('Company+Product scope'!D:D,MATCH(Table3[[#This Row],[Company+Product key]],'Company+Product scope'!C:C,0))</f>
        <v>Yes</v>
      </c>
    </row>
    <row r="2168" spans="1:10">
      <c r="A2168" t="s">
        <v>51</v>
      </c>
      <c r="B2168" t="s">
        <v>60</v>
      </c>
      <c r="C2168" t="s">
        <v>71</v>
      </c>
      <c r="D2168" t="s">
        <v>72</v>
      </c>
      <c r="E2168">
        <v>100</v>
      </c>
      <c r="F2168" t="s">
        <v>108</v>
      </c>
      <c r="G2168" t="s">
        <v>96</v>
      </c>
      <c r="H2168" s="321">
        <v>372927240</v>
      </c>
      <c r="I2168" t="str">
        <f>Table3[[#This Row],[Company ]]&amp;Table3[[#This Row],[Product]]</f>
        <v>CargillChicken</v>
      </c>
      <c r="J2168" t="str">
        <f>INDEX('Company+Product scope'!D:D,MATCH(Table3[[#This Row],[Company+Product key]],'Company+Product scope'!C:C,0))</f>
        <v>Yes</v>
      </c>
    </row>
    <row r="2169" spans="1:10">
      <c r="A2169" t="s">
        <v>51</v>
      </c>
      <c r="B2169" t="s">
        <v>60</v>
      </c>
      <c r="C2169" t="s">
        <v>71</v>
      </c>
      <c r="D2169" t="s">
        <v>64</v>
      </c>
      <c r="E2169">
        <v>100</v>
      </c>
      <c r="F2169" t="s">
        <v>108</v>
      </c>
      <c r="G2169" t="s">
        <v>96</v>
      </c>
      <c r="H2169" s="321">
        <v>222550416</v>
      </c>
      <c r="I2169" t="str">
        <f>Table3[[#This Row],[Company ]]&amp;Table3[[#This Row],[Product]]</f>
        <v>CargillChicken</v>
      </c>
      <c r="J2169" t="str">
        <f>INDEX('Company+Product scope'!D:D,MATCH(Table3[[#This Row],[Company+Product key]],'Company+Product scope'!C:C,0))</f>
        <v>Yes</v>
      </c>
    </row>
    <row r="2170" spans="1:10">
      <c r="A2170" t="s">
        <v>51</v>
      </c>
      <c r="B2170" t="s">
        <v>75</v>
      </c>
      <c r="C2170" t="s">
        <v>71</v>
      </c>
      <c r="D2170" t="s">
        <v>72</v>
      </c>
      <c r="E2170">
        <v>100</v>
      </c>
      <c r="F2170" t="s">
        <v>108</v>
      </c>
      <c r="G2170" t="s">
        <v>96</v>
      </c>
      <c r="H2170" s="321">
        <v>2032453458</v>
      </c>
      <c r="I2170" t="str">
        <f>Table3[[#This Row],[Company ]]&amp;Table3[[#This Row],[Product]]</f>
        <v>JapfaChicken</v>
      </c>
      <c r="J2170" t="str">
        <f>INDEX('Company+Product scope'!D:D,MATCH(Table3[[#This Row],[Company+Product key]],'Company+Product scope'!C:C,0))</f>
        <v>Yes</v>
      </c>
    </row>
    <row r="2171" spans="1:10">
      <c r="A2171" t="s">
        <v>51</v>
      </c>
      <c r="B2171" t="s">
        <v>76</v>
      </c>
      <c r="C2171" t="s">
        <v>71</v>
      </c>
      <c r="D2171" t="s">
        <v>72</v>
      </c>
      <c r="E2171">
        <v>100</v>
      </c>
      <c r="F2171" t="s">
        <v>108</v>
      </c>
      <c r="G2171" t="s">
        <v>96</v>
      </c>
      <c r="H2171" s="321">
        <v>1678172580</v>
      </c>
      <c r="I2171" t="str">
        <f>Table3[[#This Row],[Company ]]&amp;Table3[[#This Row],[Product]]</f>
        <v>Wellhope AgritechChicken</v>
      </c>
      <c r="J2171" t="str">
        <f>INDEX('Company+Product scope'!D:D,MATCH(Table3[[#This Row],[Company+Product key]],'Company+Product scope'!C:C,0))</f>
        <v>Yes</v>
      </c>
    </row>
    <row r="2172" spans="1:10">
      <c r="A2172" t="s">
        <v>51</v>
      </c>
      <c r="B2172" t="s">
        <v>77</v>
      </c>
      <c r="C2172" t="s">
        <v>71</v>
      </c>
      <c r="D2172" t="s">
        <v>72</v>
      </c>
      <c r="E2172">
        <v>100</v>
      </c>
      <c r="F2172" t="s">
        <v>108</v>
      </c>
      <c r="G2172" t="s">
        <v>96</v>
      </c>
      <c r="H2172" s="321">
        <v>1419195330</v>
      </c>
      <c r="I2172" t="str">
        <f>Table3[[#This Row],[Company ]]&amp;Table3[[#This Row],[Product]]</f>
        <v>Charoen PokphandChicken</v>
      </c>
      <c r="J2172" t="str">
        <f>INDEX('Company+Product scope'!D:D,MATCH(Table3[[#This Row],[Company+Product key]],'Company+Product scope'!C:C,0))</f>
        <v>Yes</v>
      </c>
    </row>
    <row r="2173" spans="1:10">
      <c r="A2173" t="s">
        <v>51</v>
      </c>
      <c r="B2173" t="s">
        <v>77</v>
      </c>
      <c r="C2173" t="s">
        <v>71</v>
      </c>
      <c r="D2173" t="s">
        <v>78</v>
      </c>
      <c r="E2173">
        <v>100</v>
      </c>
      <c r="F2173" t="s">
        <v>108</v>
      </c>
      <c r="G2173" t="s">
        <v>96</v>
      </c>
      <c r="H2173" s="321">
        <v>139342700</v>
      </c>
      <c r="I2173" t="str">
        <f>Table3[[#This Row],[Company ]]&amp;Table3[[#This Row],[Product]]</f>
        <v>Charoen PokphandChicken</v>
      </c>
      <c r="J2173" t="str">
        <f>INDEX('Company+Product scope'!D:D,MATCH(Table3[[#This Row],[Company+Product key]],'Company+Product scope'!C:C,0))</f>
        <v>Yes</v>
      </c>
    </row>
    <row r="2174" spans="1:10">
      <c r="A2174" t="s">
        <v>51</v>
      </c>
      <c r="B2174" t="s">
        <v>79</v>
      </c>
      <c r="C2174" t="s">
        <v>71</v>
      </c>
      <c r="D2174" t="s">
        <v>72</v>
      </c>
      <c r="E2174">
        <v>100</v>
      </c>
      <c r="F2174" t="s">
        <v>108</v>
      </c>
      <c r="G2174" t="s">
        <v>96</v>
      </c>
      <c r="H2174" s="321">
        <v>1408836240</v>
      </c>
      <c r="I2174" t="str">
        <f>Table3[[#This Row],[Company ]]&amp;Table3[[#This Row],[Product]]</f>
        <v>Fuijan Sunner DevelopmentChicken</v>
      </c>
      <c r="J2174" t="str">
        <f>INDEX('Company+Product scope'!D:D,MATCH(Table3[[#This Row],[Company+Product key]],'Company+Product scope'!C:C,0))</f>
        <v>Yes</v>
      </c>
    </row>
    <row r="2175" spans="1:10">
      <c r="A2175" t="s">
        <v>51</v>
      </c>
      <c r="B2175" t="s">
        <v>80</v>
      </c>
      <c r="C2175" t="s">
        <v>71</v>
      </c>
      <c r="D2175" t="s">
        <v>57</v>
      </c>
      <c r="E2175">
        <v>100</v>
      </c>
      <c r="F2175" t="s">
        <v>108</v>
      </c>
      <c r="G2175" t="s">
        <v>96</v>
      </c>
      <c r="H2175" s="321">
        <v>1228616520</v>
      </c>
      <c r="I2175" t="str">
        <f>Table3[[#This Row],[Company ]]&amp;Table3[[#This Row],[Product]]</f>
        <v>Koch FoodsChicken</v>
      </c>
      <c r="J2175" t="str">
        <f>INDEX('Company+Product scope'!D:D,MATCH(Table3[[#This Row],[Company+Product key]],'Company+Product scope'!C:C,0))</f>
        <v>Yes</v>
      </c>
    </row>
    <row r="2176" spans="1:10">
      <c r="A2176" t="s">
        <v>51</v>
      </c>
      <c r="B2176" t="s">
        <v>81</v>
      </c>
      <c r="C2176" t="s">
        <v>71</v>
      </c>
      <c r="D2176" t="s">
        <v>82</v>
      </c>
      <c r="E2176">
        <v>100</v>
      </c>
      <c r="F2176" t="s">
        <v>108</v>
      </c>
      <c r="G2176" t="s">
        <v>96</v>
      </c>
      <c r="H2176" s="321">
        <v>1617857241</v>
      </c>
      <c r="I2176" t="str">
        <f>Table3[[#This Row],[Company ]]&amp;Table3[[#This Row],[Product]]</f>
        <v>Arab Company for Livestock Development (ACOLID)Chicken</v>
      </c>
      <c r="J2176" t="str">
        <f>INDEX('Company+Product scope'!D:D,MATCH(Table3[[#This Row],[Company+Product key]],'Company+Product scope'!C:C,0))</f>
        <v>Yes</v>
      </c>
    </row>
    <row r="2177" spans="1:10">
      <c r="A2177" t="s">
        <v>51</v>
      </c>
      <c r="B2177" t="s">
        <v>83</v>
      </c>
      <c r="C2177" t="s">
        <v>71</v>
      </c>
      <c r="D2177" t="s">
        <v>72</v>
      </c>
      <c r="E2177">
        <v>100</v>
      </c>
      <c r="F2177" t="s">
        <v>108</v>
      </c>
      <c r="G2177" t="s">
        <v>96</v>
      </c>
      <c r="H2177" s="321">
        <v>1362800444.04</v>
      </c>
      <c r="I2177" t="str">
        <f>Table3[[#This Row],[Company ]]&amp;Table3[[#This Row],[Product]]</f>
        <v>New Hope GroupChicken</v>
      </c>
      <c r="J2177" t="str">
        <f>INDEX('Company+Product scope'!D:D,MATCH(Table3[[#This Row],[Company+Product key]],'Company+Product scope'!C:C,0))</f>
        <v>Yes</v>
      </c>
    </row>
    <row r="2178" spans="1:10">
      <c r="A2178" t="s">
        <v>51</v>
      </c>
      <c r="B2178" t="s">
        <v>84</v>
      </c>
      <c r="C2178" t="s">
        <v>71</v>
      </c>
      <c r="D2178" t="s">
        <v>54</v>
      </c>
      <c r="E2178">
        <v>100</v>
      </c>
      <c r="F2178" t="s">
        <v>108</v>
      </c>
      <c r="G2178" t="s">
        <v>96</v>
      </c>
      <c r="H2178" s="321">
        <v>1229388160</v>
      </c>
      <c r="I2178" t="str">
        <f>Table3[[#This Row],[Company ]]&amp;Table3[[#This Row],[Product]]</f>
        <v>Industrias BachocoChicken</v>
      </c>
      <c r="J2178" t="str">
        <f>INDEX('Company+Product scope'!D:D,MATCH(Table3[[#This Row],[Company+Product key]],'Company+Product scope'!C:C,0))</f>
        <v>Yes</v>
      </c>
    </row>
    <row r="2179" spans="1:10">
      <c r="A2179" t="s">
        <v>51</v>
      </c>
      <c r="B2179" t="s">
        <v>84</v>
      </c>
      <c r="C2179" t="s">
        <v>71</v>
      </c>
      <c r="D2179" t="s">
        <v>57</v>
      </c>
      <c r="E2179">
        <v>100</v>
      </c>
      <c r="F2179" t="s">
        <v>108</v>
      </c>
      <c r="G2179" t="s">
        <v>96</v>
      </c>
      <c r="H2179" s="321">
        <v>247557060</v>
      </c>
      <c r="I2179" t="str">
        <f>Table3[[#This Row],[Company ]]&amp;Table3[[#This Row],[Product]]</f>
        <v>Industrias BachocoChicken</v>
      </c>
      <c r="J2179" t="str">
        <f>INDEX('Company+Product scope'!D:D,MATCH(Table3[[#This Row],[Company+Product key]],'Company+Product scope'!C:C,0))</f>
        <v>Yes</v>
      </c>
    </row>
    <row r="2180" spans="1:10">
      <c r="A2180" t="s">
        <v>51</v>
      </c>
      <c r="B2180" t="s">
        <v>85</v>
      </c>
      <c r="C2180" t="s">
        <v>71</v>
      </c>
      <c r="D2180" t="s">
        <v>57</v>
      </c>
      <c r="E2180">
        <v>100</v>
      </c>
      <c r="F2180" t="s">
        <v>108</v>
      </c>
      <c r="G2180" t="s">
        <v>96</v>
      </c>
      <c r="H2180" s="321">
        <v>1127759940</v>
      </c>
      <c r="I2180" t="str">
        <f>Table3[[#This Row],[Company ]]&amp;Table3[[#This Row],[Product]]</f>
        <v>Perdue FarmsChicken</v>
      </c>
      <c r="J2180" t="str">
        <f>INDEX('Company+Product scope'!D:D,MATCH(Table3[[#This Row],[Company+Product key]],'Company+Product scope'!C:C,0))</f>
        <v>Yes</v>
      </c>
    </row>
    <row r="2181" spans="1:10">
      <c r="A2181" t="s">
        <v>51</v>
      </c>
      <c r="B2181" t="s">
        <v>86</v>
      </c>
      <c r="C2181" t="s">
        <v>71</v>
      </c>
      <c r="D2181" t="s">
        <v>57</v>
      </c>
      <c r="E2181">
        <v>100</v>
      </c>
      <c r="F2181" t="s">
        <v>108</v>
      </c>
      <c r="G2181" t="s">
        <v>96</v>
      </c>
      <c r="H2181" s="321">
        <v>982159713.60000002</v>
      </c>
      <c r="I2181" t="str">
        <f>Table3[[#This Row],[Company ]]&amp;Table3[[#This Row],[Product]]</f>
        <v>Continental Grain CompanyChicken</v>
      </c>
      <c r="J2181" t="str">
        <f>INDEX('Company+Product scope'!D:D,MATCH(Table3[[#This Row],[Company+Product key]],'Company+Product scope'!C:C,0))</f>
        <v>Yes</v>
      </c>
    </row>
    <row r="2182" spans="1:10">
      <c r="A2182" t="s">
        <v>51</v>
      </c>
      <c r="B2182" t="s">
        <v>87</v>
      </c>
      <c r="C2182" t="s">
        <v>71</v>
      </c>
      <c r="D2182" t="s">
        <v>72</v>
      </c>
      <c r="E2182">
        <v>100</v>
      </c>
      <c r="F2182" t="s">
        <v>108</v>
      </c>
      <c r="G2182" t="s">
        <v>96</v>
      </c>
      <c r="H2182" s="321">
        <v>433700568</v>
      </c>
      <c r="I2182" t="str">
        <f>Table3[[#This Row],[Company ]]&amp;Table3[[#This Row],[Product]]</f>
        <v>WH GroupChicken</v>
      </c>
      <c r="J2182" t="str">
        <f>INDEX('Company+Product scope'!D:D,MATCH(Table3[[#This Row],[Company+Product key]],'Company+Product scope'!C:C,0))</f>
        <v>Yes</v>
      </c>
    </row>
    <row r="2183" spans="1:10">
      <c r="A2183" t="s">
        <v>51</v>
      </c>
      <c r="B2183" t="s">
        <v>87</v>
      </c>
      <c r="C2183" t="s">
        <v>71</v>
      </c>
      <c r="D2183" t="s">
        <v>88</v>
      </c>
      <c r="E2183">
        <v>100</v>
      </c>
      <c r="F2183" t="s">
        <v>108</v>
      </c>
      <c r="G2183" t="s">
        <v>96</v>
      </c>
      <c r="H2183" s="321">
        <v>173290320</v>
      </c>
      <c r="I2183" t="str">
        <f>Table3[[#This Row],[Company ]]&amp;Table3[[#This Row],[Product]]</f>
        <v>WH GroupChicken</v>
      </c>
      <c r="J2183" t="str">
        <f>INDEX('Company+Product scope'!D:D,MATCH(Table3[[#This Row],[Company+Product key]],'Company+Product scope'!C:C,0))</f>
        <v>Yes</v>
      </c>
    </row>
    <row r="2184" spans="1:10">
      <c r="A2184" t="s">
        <v>51</v>
      </c>
      <c r="B2184" t="s">
        <v>89</v>
      </c>
      <c r="C2184" t="s">
        <v>71</v>
      </c>
      <c r="D2184" t="s">
        <v>54</v>
      </c>
      <c r="E2184">
        <v>100</v>
      </c>
      <c r="F2184" t="s">
        <v>108</v>
      </c>
      <c r="G2184" t="s">
        <v>96</v>
      </c>
      <c r="H2184" s="321">
        <v>780965785.60000026</v>
      </c>
      <c r="I2184" t="str">
        <f>Table3[[#This Row],[Company ]]&amp;Table3[[#This Row],[Product]]</f>
        <v>Aurora AlimentosChicken</v>
      </c>
      <c r="J2184" t="str">
        <f>INDEX('Company+Product scope'!D:D,MATCH(Table3[[#This Row],[Company+Product key]],'Company+Product scope'!C:C,0))</f>
        <v>Yes</v>
      </c>
    </row>
    <row r="2185" spans="1:10">
      <c r="A2185" t="s">
        <v>51</v>
      </c>
      <c r="B2185" t="s">
        <v>87</v>
      </c>
      <c r="C2185" t="s">
        <v>90</v>
      </c>
      <c r="D2185" t="s">
        <v>57</v>
      </c>
      <c r="E2185">
        <v>100</v>
      </c>
      <c r="F2185" t="s">
        <v>108</v>
      </c>
      <c r="G2185" t="s">
        <v>96</v>
      </c>
      <c r="H2185" s="321">
        <v>2974535485.4143553</v>
      </c>
      <c r="I2185" t="str">
        <f>Table3[[#This Row],[Company ]]&amp;Table3[[#This Row],[Product]]</f>
        <v>WH GroupPigs</v>
      </c>
      <c r="J2185" t="str">
        <f>INDEX('Company+Product scope'!D:D,MATCH(Table3[[#This Row],[Company+Product key]],'Company+Product scope'!C:C,0))</f>
        <v>Yes</v>
      </c>
    </row>
    <row r="2186" spans="1:10">
      <c r="A2186" t="s">
        <v>51</v>
      </c>
      <c r="B2186" t="s">
        <v>87</v>
      </c>
      <c r="C2186" t="s">
        <v>90</v>
      </c>
      <c r="D2186" t="s">
        <v>72</v>
      </c>
      <c r="E2186">
        <v>100</v>
      </c>
      <c r="F2186" t="s">
        <v>108</v>
      </c>
      <c r="G2186" t="s">
        <v>96</v>
      </c>
      <c r="H2186" s="321">
        <v>2121977632.2209656</v>
      </c>
      <c r="I2186" t="str">
        <f>Table3[[#This Row],[Company ]]&amp;Table3[[#This Row],[Product]]</f>
        <v>WH GroupPigs</v>
      </c>
      <c r="J2186" t="str">
        <f>INDEX('Company+Product scope'!D:D,MATCH(Table3[[#This Row],[Company+Product key]],'Company+Product scope'!C:C,0))</f>
        <v>Yes</v>
      </c>
    </row>
    <row r="2187" spans="1:10">
      <c r="A2187" t="s">
        <v>51</v>
      </c>
      <c r="B2187" t="s">
        <v>87</v>
      </c>
      <c r="C2187" t="s">
        <v>90</v>
      </c>
      <c r="D2187" t="s">
        <v>88</v>
      </c>
      <c r="E2187">
        <v>100</v>
      </c>
      <c r="F2187" t="s">
        <v>108</v>
      </c>
      <c r="G2187" t="s">
        <v>96</v>
      </c>
      <c r="H2187" s="321">
        <v>876918230.56155288</v>
      </c>
      <c r="I2187" t="str">
        <f>Table3[[#This Row],[Company ]]&amp;Table3[[#This Row],[Product]]</f>
        <v>WH GroupPigs</v>
      </c>
      <c r="J2187" t="str">
        <f>INDEX('Company+Product scope'!D:D,MATCH(Table3[[#This Row],[Company+Product key]],'Company+Product scope'!C:C,0))</f>
        <v>Yes</v>
      </c>
    </row>
    <row r="2188" spans="1:10">
      <c r="A2188" t="s">
        <v>51</v>
      </c>
      <c r="B2188" t="s">
        <v>52</v>
      </c>
      <c r="C2188" t="s">
        <v>90</v>
      </c>
      <c r="D2188" t="s">
        <v>57</v>
      </c>
      <c r="E2188">
        <v>100</v>
      </c>
      <c r="F2188" t="s">
        <v>108</v>
      </c>
      <c r="G2188" t="s">
        <v>96</v>
      </c>
      <c r="H2188" s="321">
        <v>2686001529.5999999</v>
      </c>
      <c r="I2188" t="str">
        <f>Table3[[#This Row],[Company ]]&amp;Table3[[#This Row],[Product]]</f>
        <v>JBSPigs</v>
      </c>
      <c r="J2188" t="str">
        <f>INDEX('Company+Product scope'!D:D,MATCH(Table3[[#This Row],[Company+Product key]],'Company+Product scope'!C:C,0))</f>
        <v>Yes</v>
      </c>
    </row>
    <row r="2189" spans="1:10">
      <c r="A2189" t="s">
        <v>51</v>
      </c>
      <c r="B2189" t="s">
        <v>52</v>
      </c>
      <c r="C2189" t="s">
        <v>90</v>
      </c>
      <c r="D2189" t="s">
        <v>54</v>
      </c>
      <c r="E2189">
        <v>100</v>
      </c>
      <c r="F2189" t="s">
        <v>108</v>
      </c>
      <c r="G2189" t="s">
        <v>96</v>
      </c>
      <c r="H2189" s="321">
        <v>1147857062.4000001</v>
      </c>
      <c r="I2189" t="str">
        <f>Table3[[#This Row],[Company ]]&amp;Table3[[#This Row],[Product]]</f>
        <v>JBSPigs</v>
      </c>
      <c r="J2189" t="str">
        <f>INDEX('Company+Product scope'!D:D,MATCH(Table3[[#This Row],[Company+Product key]],'Company+Product scope'!C:C,0))</f>
        <v>Yes</v>
      </c>
    </row>
    <row r="2190" spans="1:10">
      <c r="A2190" t="s">
        <v>51</v>
      </c>
      <c r="B2190" t="s">
        <v>52</v>
      </c>
      <c r="C2190" t="s">
        <v>90</v>
      </c>
      <c r="D2190" t="s">
        <v>58</v>
      </c>
      <c r="E2190">
        <v>100</v>
      </c>
      <c r="F2190" t="s">
        <v>108</v>
      </c>
      <c r="G2190" t="s">
        <v>96</v>
      </c>
      <c r="H2190" s="321">
        <v>241966666.65599996</v>
      </c>
      <c r="I2190" t="str">
        <f>Table3[[#This Row],[Company ]]&amp;Table3[[#This Row],[Product]]</f>
        <v>JBSPigs</v>
      </c>
      <c r="J2190" t="str">
        <f>INDEX('Company+Product scope'!D:D,MATCH(Table3[[#This Row],[Company+Product key]],'Company+Product scope'!C:C,0))</f>
        <v>Yes</v>
      </c>
    </row>
    <row r="2191" spans="1:10">
      <c r="A2191" t="s">
        <v>51</v>
      </c>
      <c r="B2191" t="s">
        <v>52</v>
      </c>
      <c r="C2191" t="s">
        <v>90</v>
      </c>
      <c r="D2191" t="s">
        <v>64</v>
      </c>
      <c r="E2191">
        <v>100</v>
      </c>
      <c r="F2191" t="s">
        <v>108</v>
      </c>
      <c r="G2191" t="s">
        <v>96</v>
      </c>
      <c r="H2191" s="321">
        <v>246219986.03399998</v>
      </c>
      <c r="I2191" t="str">
        <f>Table3[[#This Row],[Company ]]&amp;Table3[[#This Row],[Product]]</f>
        <v>JBSPigs</v>
      </c>
      <c r="J2191" t="str">
        <f>INDEX('Company+Product scope'!D:D,MATCH(Table3[[#This Row],[Company+Product key]],'Company+Product scope'!C:C,0))</f>
        <v>Yes</v>
      </c>
    </row>
    <row r="2192" spans="1:10">
      <c r="A2192" t="s">
        <v>51</v>
      </c>
      <c r="B2192" t="s">
        <v>61</v>
      </c>
      <c r="C2192" t="s">
        <v>90</v>
      </c>
      <c r="D2192" t="s">
        <v>57</v>
      </c>
      <c r="E2192">
        <v>100</v>
      </c>
      <c r="F2192" t="s">
        <v>108</v>
      </c>
      <c r="G2192" t="s">
        <v>96</v>
      </c>
      <c r="H2192" s="321">
        <v>2058356663.9999998</v>
      </c>
      <c r="I2192" t="str">
        <f>Table3[[#This Row],[Company ]]&amp;Table3[[#This Row],[Product]]</f>
        <v>TysonPigs</v>
      </c>
      <c r="J2192" t="str">
        <f>INDEX('Company+Product scope'!D:D,MATCH(Table3[[#This Row],[Company+Product key]],'Company+Product scope'!C:C,0))</f>
        <v>Yes</v>
      </c>
    </row>
    <row r="2193" spans="1:10">
      <c r="A2193" t="s">
        <v>51</v>
      </c>
      <c r="B2193" t="s">
        <v>70</v>
      </c>
      <c r="C2193" t="s">
        <v>90</v>
      </c>
      <c r="D2193" t="s">
        <v>64</v>
      </c>
      <c r="E2193">
        <v>100</v>
      </c>
      <c r="F2193" t="s">
        <v>108</v>
      </c>
      <c r="G2193" t="s">
        <v>96</v>
      </c>
      <c r="H2193" s="321">
        <v>2151344700</v>
      </c>
      <c r="I2193" t="str">
        <f>Table3[[#This Row],[Company ]]&amp;Table3[[#This Row],[Product]]</f>
        <v>Tönnies GroupPigs</v>
      </c>
      <c r="J2193" t="str">
        <f>INDEX('Company+Product scope'!D:D,MATCH(Table3[[#This Row],[Company+Product key]],'Company+Product scope'!C:C,0))</f>
        <v>Yes</v>
      </c>
    </row>
    <row r="2194" spans="1:10">
      <c r="A2194" t="s">
        <v>51</v>
      </c>
      <c r="B2194" t="s">
        <v>67</v>
      </c>
      <c r="C2194" t="s">
        <v>90</v>
      </c>
      <c r="D2194" t="s">
        <v>64</v>
      </c>
      <c r="E2194">
        <v>100</v>
      </c>
      <c r="F2194" t="s">
        <v>108</v>
      </c>
      <c r="G2194" t="s">
        <v>96</v>
      </c>
      <c r="H2194" s="321">
        <v>1766405161.1999998</v>
      </c>
      <c r="I2194" t="str">
        <f>Table3[[#This Row],[Company ]]&amp;Table3[[#This Row],[Product]]</f>
        <v>Danish CrownPigs</v>
      </c>
      <c r="J2194" t="str">
        <f>INDEX('Company+Product scope'!D:D,MATCH(Table3[[#This Row],[Company+Product key]],'Company+Product scope'!C:C,0))</f>
        <v>Yes</v>
      </c>
    </row>
    <row r="2195" spans="1:10">
      <c r="A2195" t="s">
        <v>51</v>
      </c>
      <c r="B2195" t="s">
        <v>67</v>
      </c>
      <c r="C2195" t="s">
        <v>90</v>
      </c>
      <c r="D2195" t="s">
        <v>88</v>
      </c>
      <c r="E2195">
        <v>100</v>
      </c>
      <c r="F2195" t="s">
        <v>108</v>
      </c>
      <c r="G2195" t="s">
        <v>96</v>
      </c>
      <c r="H2195" s="321">
        <v>177911311.20000002</v>
      </c>
      <c r="I2195" t="str">
        <f>Table3[[#This Row],[Company ]]&amp;Table3[[#This Row],[Product]]</f>
        <v>Danish CrownPigs</v>
      </c>
      <c r="J2195" t="str">
        <f>INDEX('Company+Product scope'!D:D,MATCH(Table3[[#This Row],[Company+Product key]],'Company+Product scope'!C:C,0))</f>
        <v>Yes</v>
      </c>
    </row>
    <row r="2196" spans="1:10">
      <c r="A2196" t="s">
        <v>51</v>
      </c>
      <c r="B2196" t="s">
        <v>66</v>
      </c>
      <c r="C2196" t="s">
        <v>90</v>
      </c>
      <c r="D2196" t="s">
        <v>64</v>
      </c>
      <c r="E2196">
        <v>100</v>
      </c>
      <c r="F2196" t="s">
        <v>108</v>
      </c>
      <c r="G2196" t="s">
        <v>96</v>
      </c>
      <c r="H2196" s="321">
        <v>1455345508.2299998</v>
      </c>
      <c r="I2196" t="str">
        <f>Table3[[#This Row],[Company ]]&amp;Table3[[#This Row],[Product]]</f>
        <v>Vion Food GroupPigs</v>
      </c>
      <c r="J2196" t="str">
        <f>INDEX('Company+Product scope'!D:D,MATCH(Table3[[#This Row],[Company+Product key]],'Company+Product scope'!C:C,0))</f>
        <v>Yes</v>
      </c>
    </row>
    <row r="2197" spans="1:10">
      <c r="A2197" t="s">
        <v>51</v>
      </c>
      <c r="B2197" t="s">
        <v>91</v>
      </c>
      <c r="C2197" t="s">
        <v>90</v>
      </c>
      <c r="D2197" t="s">
        <v>72</v>
      </c>
      <c r="E2197">
        <v>100</v>
      </c>
      <c r="F2197" t="s">
        <v>108</v>
      </c>
      <c r="G2197" t="s">
        <v>96</v>
      </c>
      <c r="H2197" s="321">
        <v>2135191500</v>
      </c>
      <c r="I2197" t="str">
        <f>Table3[[#This Row],[Company ]]&amp;Table3[[#This Row],[Product]]</f>
        <v>Muyuan FoodstuffPigs</v>
      </c>
      <c r="J2197" t="str">
        <f>INDEX('Company+Product scope'!D:D,MATCH(Table3[[#This Row],[Company+Product key]],'Company+Product scope'!C:C,0))</f>
        <v>Yes</v>
      </c>
    </row>
    <row r="2198" spans="1:10">
      <c r="A2198" t="s">
        <v>51</v>
      </c>
      <c r="B2198" t="s">
        <v>73</v>
      </c>
      <c r="C2198" t="s">
        <v>90</v>
      </c>
      <c r="D2198" t="s">
        <v>54</v>
      </c>
      <c r="E2198">
        <v>100</v>
      </c>
      <c r="F2198" t="s">
        <v>108</v>
      </c>
      <c r="G2198" t="s">
        <v>96</v>
      </c>
      <c r="H2198" s="321">
        <v>1255431153.5999999</v>
      </c>
      <c r="I2198" t="str">
        <f>Table3[[#This Row],[Company ]]&amp;Table3[[#This Row],[Product]]</f>
        <v>BRFPigs</v>
      </c>
      <c r="J2198" t="str">
        <f>INDEX('Company+Product scope'!D:D,MATCH(Table3[[#This Row],[Company+Product key]],'Company+Product scope'!C:C,0))</f>
        <v>Yes</v>
      </c>
    </row>
    <row r="2199" spans="1:10">
      <c r="A2199" t="s">
        <v>51</v>
      </c>
      <c r="B2199" t="s">
        <v>92</v>
      </c>
      <c r="C2199" t="s">
        <v>90</v>
      </c>
      <c r="D2199" t="s">
        <v>64</v>
      </c>
      <c r="E2199">
        <v>100</v>
      </c>
      <c r="F2199" t="s">
        <v>108</v>
      </c>
      <c r="G2199" t="s">
        <v>96</v>
      </c>
      <c r="H2199" s="321">
        <v>1028599999.9999999</v>
      </c>
      <c r="I2199" t="str">
        <f>Table3[[#This Row],[Company ]]&amp;Table3[[#This Row],[Product]]</f>
        <v>Grupo VallPigs</v>
      </c>
      <c r="J2199" t="str">
        <f>INDEX('Company+Product scope'!D:D,MATCH(Table3[[#This Row],[Company+Product key]],'Company+Product scope'!C:C,0))</f>
        <v>Yes</v>
      </c>
    </row>
    <row r="2200" spans="1:10">
      <c r="A2200" t="s">
        <v>51</v>
      </c>
      <c r="B2200" t="s">
        <v>93</v>
      </c>
      <c r="C2200" t="s">
        <v>90</v>
      </c>
      <c r="D2200" t="s">
        <v>72</v>
      </c>
      <c r="E2200">
        <v>100</v>
      </c>
      <c r="F2200" t="s">
        <v>108</v>
      </c>
      <c r="G2200" t="s">
        <v>96</v>
      </c>
      <c r="H2200" s="321">
        <v>1360661250</v>
      </c>
      <c r="I2200" t="str">
        <f>Table3[[#This Row],[Company ]]&amp;Table3[[#This Row],[Product]]</f>
        <v>Zhengbang GroupPigs</v>
      </c>
      <c r="J2200" t="str">
        <f>INDEX('Company+Product scope'!D:D,MATCH(Table3[[#This Row],[Company+Product key]],'Company+Product scope'!C:C,0))</f>
        <v>Yes</v>
      </c>
    </row>
    <row r="2201" spans="1:10">
      <c r="A2201" t="s">
        <v>51</v>
      </c>
      <c r="B2201" t="s">
        <v>63</v>
      </c>
      <c r="C2201" t="s">
        <v>90</v>
      </c>
      <c r="D2201" t="s">
        <v>64</v>
      </c>
      <c r="E2201">
        <v>100</v>
      </c>
      <c r="F2201" t="s">
        <v>108</v>
      </c>
      <c r="G2201" t="s">
        <v>96</v>
      </c>
      <c r="H2201" s="321">
        <v>1013630769.2307694</v>
      </c>
      <c r="I2201" t="str">
        <f>Table3[[#This Row],[Company ]]&amp;Table3[[#This Row],[Product]]</f>
        <v>BigardPigs</v>
      </c>
      <c r="J2201" t="str">
        <f>INDEX('Company+Product scope'!D:D,MATCH(Table3[[#This Row],[Company+Product key]],'Company+Product scope'!C:C,0))</f>
        <v>Yes</v>
      </c>
    </row>
    <row r="2202" spans="1:10">
      <c r="A2202" t="s">
        <v>51</v>
      </c>
      <c r="B2202" t="s">
        <v>89</v>
      </c>
      <c r="C2202" t="s">
        <v>90</v>
      </c>
      <c r="D2202" t="s">
        <v>54</v>
      </c>
      <c r="E2202">
        <v>100</v>
      </c>
      <c r="F2202" t="s">
        <v>108</v>
      </c>
      <c r="G2202" t="s">
        <v>96</v>
      </c>
      <c r="H2202" s="321">
        <v>950733750</v>
      </c>
      <c r="I2202" t="str">
        <f>Table3[[#This Row],[Company ]]&amp;Table3[[#This Row],[Product]]</f>
        <v>Aurora AlimentosPigs</v>
      </c>
      <c r="J2202" t="str">
        <f>INDEX('Company+Product scope'!D:D,MATCH(Table3[[#This Row],[Company+Product key]],'Company+Product scope'!C:C,0))</f>
        <v>Yes</v>
      </c>
    </row>
    <row r="2203" spans="1:10">
      <c r="A2203" t="s">
        <v>51</v>
      </c>
      <c r="B2203" t="s">
        <v>77</v>
      </c>
      <c r="C2203" t="s">
        <v>90</v>
      </c>
      <c r="D2203" t="s">
        <v>57</v>
      </c>
      <c r="E2203">
        <v>100</v>
      </c>
      <c r="F2203" t="s">
        <v>108</v>
      </c>
      <c r="G2203" t="s">
        <v>96</v>
      </c>
      <c r="H2203" s="321">
        <v>380190000</v>
      </c>
      <c r="I2203" t="str">
        <f>Table3[[#This Row],[Company ]]&amp;Table3[[#This Row],[Product]]</f>
        <v>Charoen PokphandPigs</v>
      </c>
      <c r="J2203" t="str">
        <f>INDEX('Company+Product scope'!D:D,MATCH(Table3[[#This Row],[Company+Product key]],'Company+Product scope'!C:C,0))</f>
        <v>Yes</v>
      </c>
    </row>
    <row r="2204" spans="1:10">
      <c r="A2204" t="s">
        <v>51</v>
      </c>
      <c r="B2204" t="s">
        <v>77</v>
      </c>
      <c r="C2204" t="s">
        <v>90</v>
      </c>
      <c r="D2204" t="s">
        <v>78</v>
      </c>
      <c r="E2204">
        <v>100</v>
      </c>
      <c r="F2204" t="s">
        <v>108</v>
      </c>
      <c r="G2204" t="s">
        <v>96</v>
      </c>
      <c r="H2204" s="321">
        <v>406953000</v>
      </c>
      <c r="I2204" t="str">
        <f>Table3[[#This Row],[Company ]]&amp;Table3[[#This Row],[Product]]</f>
        <v>Charoen PokphandPigs</v>
      </c>
      <c r="J2204" t="str">
        <f>INDEX('Company+Product scope'!D:D,MATCH(Table3[[#This Row],[Company+Product key]],'Company+Product scope'!C:C,0))</f>
        <v>Yes</v>
      </c>
    </row>
    <row r="2205" spans="1:10">
      <c r="A2205" t="s">
        <v>51</v>
      </c>
      <c r="B2205" t="s">
        <v>77</v>
      </c>
      <c r="C2205" t="s">
        <v>90</v>
      </c>
      <c r="D2205" t="s">
        <v>72</v>
      </c>
      <c r="E2205">
        <v>100</v>
      </c>
      <c r="F2205" t="s">
        <v>108</v>
      </c>
      <c r="G2205" t="s">
        <v>96</v>
      </c>
      <c r="H2205" s="321">
        <v>181958250</v>
      </c>
      <c r="I2205" t="str">
        <f>Table3[[#This Row],[Company ]]&amp;Table3[[#This Row],[Product]]</f>
        <v>Charoen PokphandPigs</v>
      </c>
      <c r="J2205" t="str">
        <f>INDEX('Company+Product scope'!D:D,MATCH(Table3[[#This Row],[Company+Product key]],'Company+Product scope'!C:C,0))</f>
        <v>Yes</v>
      </c>
    </row>
    <row r="2206" spans="1:10">
      <c r="A2206" t="s">
        <v>51</v>
      </c>
      <c r="B2206" t="s">
        <v>69</v>
      </c>
      <c r="C2206" t="s">
        <v>90</v>
      </c>
      <c r="D2206" t="s">
        <v>64</v>
      </c>
      <c r="E2206">
        <v>100</v>
      </c>
      <c r="F2206" t="s">
        <v>108</v>
      </c>
      <c r="G2206" t="s">
        <v>96</v>
      </c>
      <c r="H2206" s="321">
        <v>798138000</v>
      </c>
      <c r="I2206" t="str">
        <f>Table3[[#This Row],[Company ]]&amp;Table3[[#This Row],[Product]]</f>
        <v>WestfleischPigs</v>
      </c>
      <c r="J2206" t="str">
        <f>INDEX('Company+Product scope'!D:D,MATCH(Table3[[#This Row],[Company+Product key]],'Company+Product scope'!C:C,0))</f>
        <v>Yes</v>
      </c>
    </row>
    <row r="2207" spans="1:10">
      <c r="A2207" t="s">
        <v>51</v>
      </c>
      <c r="B2207" t="s">
        <v>94</v>
      </c>
      <c r="C2207" t="s">
        <v>90</v>
      </c>
      <c r="D2207" t="s">
        <v>64</v>
      </c>
      <c r="E2207">
        <v>100</v>
      </c>
      <c r="F2207" t="s">
        <v>108</v>
      </c>
      <c r="G2207" t="s">
        <v>96</v>
      </c>
      <c r="H2207" s="321">
        <v>773952000</v>
      </c>
      <c r="I2207" t="str">
        <f>Table3[[#This Row],[Company ]]&amp;Table3[[#This Row],[Product]]</f>
        <v>Grupo JorgePigs</v>
      </c>
      <c r="J2207" t="str">
        <f>INDEX('Company+Product scope'!D:D,MATCH(Table3[[#This Row],[Company+Product key]],'Company+Product scope'!C:C,0))</f>
        <v>Yes</v>
      </c>
    </row>
    <row r="2208" spans="1:10">
      <c r="A2208" t="s">
        <v>51</v>
      </c>
      <c r="B2208" t="s">
        <v>83</v>
      </c>
      <c r="C2208" t="s">
        <v>90</v>
      </c>
      <c r="D2208" t="s">
        <v>72</v>
      </c>
      <c r="E2208">
        <v>100</v>
      </c>
      <c r="F2208" t="s">
        <v>108</v>
      </c>
      <c r="G2208" t="s">
        <v>96</v>
      </c>
      <c r="H2208" s="321">
        <v>637659000</v>
      </c>
      <c r="I2208" t="str">
        <f>Table3[[#This Row],[Company ]]&amp;Table3[[#This Row],[Product]]</f>
        <v>New Hope GroupPigs</v>
      </c>
      <c r="J2208" t="str">
        <f>INDEX('Company+Product scope'!D:D,MATCH(Table3[[#This Row],[Company+Product key]],'Company+Product scope'!C:C,0))</f>
        <v>Yes</v>
      </c>
    </row>
    <row r="2209" spans="1:10">
      <c r="A2209" t="s">
        <v>51</v>
      </c>
      <c r="B2209" t="s">
        <v>74</v>
      </c>
      <c r="C2209" t="s">
        <v>90</v>
      </c>
      <c r="D2209" t="s">
        <v>72</v>
      </c>
      <c r="E2209">
        <v>100</v>
      </c>
      <c r="F2209" t="s">
        <v>108</v>
      </c>
      <c r="G2209" t="s">
        <v>96</v>
      </c>
      <c r="H2209" s="321">
        <v>618336000</v>
      </c>
      <c r="I2209" t="str">
        <f>Table3[[#This Row],[Company ]]&amp;Table3[[#This Row],[Product]]</f>
        <v>Wen's Food GroupPigs</v>
      </c>
      <c r="J2209" t="str">
        <f>INDEX('Company+Product scope'!D:D,MATCH(Table3[[#This Row],[Company+Product key]],'Company+Product scope'!C:C,0))</f>
        <v>Yes</v>
      </c>
    </row>
    <row r="2210" spans="1:10">
      <c r="A2210" t="s">
        <v>51</v>
      </c>
      <c r="B2210" t="s">
        <v>65</v>
      </c>
      <c r="C2210" t="s">
        <v>90</v>
      </c>
      <c r="D2210" t="s">
        <v>64</v>
      </c>
      <c r="E2210">
        <v>100</v>
      </c>
      <c r="F2210" t="s">
        <v>108</v>
      </c>
      <c r="G2210" t="s">
        <v>96</v>
      </c>
      <c r="H2210" s="321">
        <v>85538461.538461536</v>
      </c>
      <c r="I2210" t="str">
        <f>Table3[[#This Row],[Company ]]&amp;Table3[[#This Row],[Product]]</f>
        <v>Gruppo CremoniniPigs</v>
      </c>
      <c r="J2210" t="str">
        <f>INDEX('Company+Product scope'!D:D,MATCH(Table3[[#This Row],[Company+Product key]],'Company+Product scope'!C:C,0))</f>
        <v>Yes</v>
      </c>
    </row>
    <row r="2211" spans="1:10">
      <c r="A2211" t="s">
        <v>51</v>
      </c>
      <c r="B2211" t="s">
        <v>52</v>
      </c>
      <c r="C2211" t="s">
        <v>53</v>
      </c>
      <c r="D2211" t="s">
        <v>54</v>
      </c>
      <c r="E2211">
        <v>100</v>
      </c>
      <c r="F2211" t="s">
        <v>109</v>
      </c>
      <c r="G2211" t="s">
        <v>96</v>
      </c>
      <c r="H2211" s="321">
        <v>920283837.67964566</v>
      </c>
      <c r="I2211" t="str">
        <f>Table3[[#This Row],[Company ]]&amp;Table3[[#This Row],[Product]]</f>
        <v>JBSCattle</v>
      </c>
      <c r="J2211" t="str">
        <f>INDEX('Company+Product scope'!D:D,MATCH(Table3[[#This Row],[Company+Product key]],'Company+Product scope'!C:C,0))</f>
        <v>Yes</v>
      </c>
    </row>
    <row r="2212" spans="1:10">
      <c r="A2212" t="s">
        <v>51</v>
      </c>
      <c r="B2212" t="s">
        <v>52</v>
      </c>
      <c r="C2212" t="s">
        <v>53</v>
      </c>
      <c r="D2212" t="s">
        <v>57</v>
      </c>
      <c r="E2212">
        <v>100</v>
      </c>
      <c r="F2212" t="s">
        <v>109</v>
      </c>
      <c r="G2212" t="s">
        <v>96</v>
      </c>
      <c r="H2212" s="321">
        <v>0</v>
      </c>
      <c r="I2212" t="str">
        <f>Table3[[#This Row],[Company ]]&amp;Table3[[#This Row],[Product]]</f>
        <v>JBSCattle</v>
      </c>
      <c r="J2212" t="str">
        <f>INDEX('Company+Product scope'!D:D,MATCH(Table3[[#This Row],[Company+Product key]],'Company+Product scope'!C:C,0))</f>
        <v>Yes</v>
      </c>
    </row>
    <row r="2213" spans="1:10">
      <c r="A2213" t="s">
        <v>51</v>
      </c>
      <c r="B2213" t="s">
        <v>52</v>
      </c>
      <c r="C2213" t="s">
        <v>53</v>
      </c>
      <c r="D2213" t="s">
        <v>58</v>
      </c>
      <c r="E2213">
        <v>100</v>
      </c>
      <c r="F2213" t="s">
        <v>109</v>
      </c>
      <c r="G2213" t="s">
        <v>96</v>
      </c>
      <c r="H2213" s="321">
        <v>5457887.1832333338</v>
      </c>
      <c r="I2213" t="str">
        <f>Table3[[#This Row],[Company ]]&amp;Table3[[#This Row],[Product]]</f>
        <v>JBSCattle</v>
      </c>
      <c r="J2213" t="str">
        <f>INDEX('Company+Product scope'!D:D,MATCH(Table3[[#This Row],[Company+Product key]],'Company+Product scope'!C:C,0))</f>
        <v>Yes</v>
      </c>
    </row>
    <row r="2214" spans="1:10">
      <c r="A2214" t="s">
        <v>51</v>
      </c>
      <c r="B2214" t="s">
        <v>59</v>
      </c>
      <c r="C2214" t="s">
        <v>53</v>
      </c>
      <c r="D2214" t="s">
        <v>54</v>
      </c>
      <c r="E2214">
        <v>100</v>
      </c>
      <c r="F2214" t="s">
        <v>109</v>
      </c>
      <c r="G2214" t="s">
        <v>96</v>
      </c>
      <c r="H2214" s="321">
        <v>379045747.48011112</v>
      </c>
      <c r="I2214" t="str">
        <f>Table3[[#This Row],[Company ]]&amp;Table3[[#This Row],[Product]]</f>
        <v>MarfrigCattle</v>
      </c>
      <c r="J2214" t="str">
        <f>INDEX('Company+Product scope'!D:D,MATCH(Table3[[#This Row],[Company+Product key]],'Company+Product scope'!C:C,0))</f>
        <v>Yes</v>
      </c>
    </row>
    <row r="2215" spans="1:10">
      <c r="A2215" t="s">
        <v>51</v>
      </c>
      <c r="B2215" t="s">
        <v>59</v>
      </c>
      <c r="C2215" t="s">
        <v>53</v>
      </c>
      <c r="D2215" t="s">
        <v>57</v>
      </c>
      <c r="E2215">
        <v>100</v>
      </c>
      <c r="F2215" t="s">
        <v>109</v>
      </c>
      <c r="G2215" t="s">
        <v>96</v>
      </c>
      <c r="H2215" s="321">
        <v>0</v>
      </c>
      <c r="I2215" t="str">
        <f>Table3[[#This Row],[Company ]]&amp;Table3[[#This Row],[Product]]</f>
        <v>MarfrigCattle</v>
      </c>
      <c r="J2215" t="str">
        <f>INDEX('Company+Product scope'!D:D,MATCH(Table3[[#This Row],[Company+Product key]],'Company+Product scope'!C:C,0))</f>
        <v>Yes</v>
      </c>
    </row>
    <row r="2216" spans="1:10">
      <c r="A2216" t="s">
        <v>51</v>
      </c>
      <c r="B2216" t="s">
        <v>60</v>
      </c>
      <c r="C2216" t="s">
        <v>53</v>
      </c>
      <c r="D2216" t="s">
        <v>57</v>
      </c>
      <c r="E2216">
        <v>100</v>
      </c>
      <c r="F2216" t="s">
        <v>109</v>
      </c>
      <c r="G2216" t="s">
        <v>96</v>
      </c>
      <c r="H2216" s="321">
        <v>0</v>
      </c>
      <c r="I2216" t="str">
        <f>Table3[[#This Row],[Company ]]&amp;Table3[[#This Row],[Product]]</f>
        <v>CargillCattle</v>
      </c>
      <c r="J2216" t="str">
        <f>INDEX('Company+Product scope'!D:D,MATCH(Table3[[#This Row],[Company+Product key]],'Company+Product scope'!C:C,0))</f>
        <v>Yes</v>
      </c>
    </row>
    <row r="2217" spans="1:10">
      <c r="A2217" t="s">
        <v>51</v>
      </c>
      <c r="B2217" t="s">
        <v>60</v>
      </c>
      <c r="C2217" t="s">
        <v>53</v>
      </c>
      <c r="D2217" t="s">
        <v>58</v>
      </c>
      <c r="E2217">
        <v>100</v>
      </c>
      <c r="F2217" t="s">
        <v>109</v>
      </c>
      <c r="G2217" t="s">
        <v>96</v>
      </c>
      <c r="H2217" s="321">
        <v>1551875</v>
      </c>
      <c r="I2217" t="str">
        <f>Table3[[#This Row],[Company ]]&amp;Table3[[#This Row],[Product]]</f>
        <v>CargillCattle</v>
      </c>
      <c r="J2217" t="str">
        <f>INDEX('Company+Product scope'!D:D,MATCH(Table3[[#This Row],[Company+Product key]],'Company+Product scope'!C:C,0))</f>
        <v>Yes</v>
      </c>
    </row>
    <row r="2218" spans="1:10">
      <c r="A2218" t="s">
        <v>51</v>
      </c>
      <c r="B2218" t="s">
        <v>61</v>
      </c>
      <c r="C2218" t="s">
        <v>53</v>
      </c>
      <c r="D2218" t="s">
        <v>57</v>
      </c>
      <c r="E2218">
        <v>100</v>
      </c>
      <c r="F2218" t="s">
        <v>109</v>
      </c>
      <c r="G2218" t="s">
        <v>96</v>
      </c>
      <c r="H2218" s="321">
        <v>0</v>
      </c>
      <c r="I2218" t="str">
        <f>Table3[[#This Row],[Company ]]&amp;Table3[[#This Row],[Product]]</f>
        <v>TysonCattle</v>
      </c>
      <c r="J2218" t="str">
        <f>INDEX('Company+Product scope'!D:D,MATCH(Table3[[#This Row],[Company+Product key]],'Company+Product scope'!C:C,0))</f>
        <v>Yes</v>
      </c>
    </row>
    <row r="2219" spans="1:10">
      <c r="A2219" t="s">
        <v>51</v>
      </c>
      <c r="B2219" t="s">
        <v>61</v>
      </c>
      <c r="C2219" t="s">
        <v>53</v>
      </c>
      <c r="D2219" t="s">
        <v>58</v>
      </c>
      <c r="E2219">
        <v>100</v>
      </c>
      <c r="F2219" t="s">
        <v>109</v>
      </c>
      <c r="G2219" t="s">
        <v>96</v>
      </c>
      <c r="H2219" s="321">
        <v>941086.55952380947</v>
      </c>
      <c r="I2219" t="str">
        <f>Table3[[#This Row],[Company ]]&amp;Table3[[#This Row],[Product]]</f>
        <v>TysonCattle</v>
      </c>
      <c r="J2219" t="str">
        <f>INDEX('Company+Product scope'!D:D,MATCH(Table3[[#This Row],[Company+Product key]],'Company+Product scope'!C:C,0))</f>
        <v>Yes</v>
      </c>
    </row>
    <row r="2220" spans="1:10">
      <c r="A2220" t="s">
        <v>51</v>
      </c>
      <c r="B2220" t="s">
        <v>62</v>
      </c>
      <c r="C2220" t="s">
        <v>53</v>
      </c>
      <c r="D2220" t="s">
        <v>54</v>
      </c>
      <c r="E2220">
        <v>100</v>
      </c>
      <c r="F2220" t="s">
        <v>109</v>
      </c>
      <c r="G2220" t="s">
        <v>96</v>
      </c>
      <c r="H2220" s="321">
        <v>386707734.29166663</v>
      </c>
      <c r="I2220" t="str">
        <f>Table3[[#This Row],[Company ]]&amp;Table3[[#This Row],[Product]]</f>
        <v>MinervaCattle</v>
      </c>
      <c r="J2220" t="str">
        <f>INDEX('Company+Product scope'!D:D,MATCH(Table3[[#This Row],[Company+Product key]],'Company+Product scope'!C:C,0))</f>
        <v>Yes</v>
      </c>
    </row>
    <row r="2221" spans="1:10">
      <c r="A2221" t="s">
        <v>51</v>
      </c>
      <c r="B2221" t="s">
        <v>63</v>
      </c>
      <c r="C2221" t="s">
        <v>53</v>
      </c>
      <c r="D2221" t="s">
        <v>64</v>
      </c>
      <c r="E2221">
        <v>100</v>
      </c>
      <c r="F2221" t="s">
        <v>109</v>
      </c>
      <c r="G2221" t="s">
        <v>96</v>
      </c>
      <c r="H2221" s="321">
        <v>175948800.00000003</v>
      </c>
      <c r="I2221" t="str">
        <f>Table3[[#This Row],[Company ]]&amp;Table3[[#This Row],[Product]]</f>
        <v>BigardCattle</v>
      </c>
      <c r="J2221" t="str">
        <f>INDEX('Company+Product scope'!D:D,MATCH(Table3[[#This Row],[Company+Product key]],'Company+Product scope'!C:C,0))</f>
        <v>Yes</v>
      </c>
    </row>
    <row r="2222" spans="1:10">
      <c r="A2222" t="s">
        <v>51</v>
      </c>
      <c r="B2222" t="s">
        <v>65</v>
      </c>
      <c r="C2222" t="s">
        <v>53</v>
      </c>
      <c r="D2222" t="s">
        <v>64</v>
      </c>
      <c r="E2222">
        <v>100</v>
      </c>
      <c r="F2222" t="s">
        <v>109</v>
      </c>
      <c r="G2222" t="s">
        <v>96</v>
      </c>
      <c r="H2222" s="321">
        <v>169843720</v>
      </c>
      <c r="I2222" t="str">
        <f>Table3[[#This Row],[Company ]]&amp;Table3[[#This Row],[Product]]</f>
        <v>Gruppo CremoniniCattle</v>
      </c>
      <c r="J2222" t="str">
        <f>INDEX('Company+Product scope'!D:D,MATCH(Table3[[#This Row],[Company+Product key]],'Company+Product scope'!C:C,0))</f>
        <v>Yes</v>
      </c>
    </row>
    <row r="2223" spans="1:10">
      <c r="A2223" t="s">
        <v>51</v>
      </c>
      <c r="B2223" t="s">
        <v>66</v>
      </c>
      <c r="C2223" t="s">
        <v>53</v>
      </c>
      <c r="D2223" t="s">
        <v>64</v>
      </c>
      <c r="E2223">
        <v>100</v>
      </c>
      <c r="F2223" t="s">
        <v>109</v>
      </c>
      <c r="G2223" t="s">
        <v>96</v>
      </c>
      <c r="H2223" s="321">
        <v>69764321.271749988</v>
      </c>
      <c r="I2223" t="str">
        <f>Table3[[#This Row],[Company ]]&amp;Table3[[#This Row],[Product]]</f>
        <v>Vion Food GroupCattle</v>
      </c>
      <c r="J2223" t="str">
        <f>INDEX('Company+Product scope'!D:D,MATCH(Table3[[#This Row],[Company+Product key]],'Company+Product scope'!C:C,0))</f>
        <v>Yes</v>
      </c>
    </row>
    <row r="2224" spans="1:10">
      <c r="A2224" t="s">
        <v>51</v>
      </c>
      <c r="B2224" t="s">
        <v>67</v>
      </c>
      <c r="C2224" t="s">
        <v>53</v>
      </c>
      <c r="D2224" t="s">
        <v>64</v>
      </c>
      <c r="E2224">
        <v>100</v>
      </c>
      <c r="F2224" t="s">
        <v>109</v>
      </c>
      <c r="G2224" t="s">
        <v>96</v>
      </c>
      <c r="H2224" s="321">
        <v>69426391.5</v>
      </c>
      <c r="I2224" t="str">
        <f>Table3[[#This Row],[Company ]]&amp;Table3[[#This Row],[Product]]</f>
        <v>Danish CrownCattle</v>
      </c>
      <c r="J2224" t="str">
        <f>INDEX('Company+Product scope'!D:D,MATCH(Table3[[#This Row],[Company+Product key]],'Company+Product scope'!C:C,0))</f>
        <v>Yes</v>
      </c>
    </row>
    <row r="2225" spans="1:10">
      <c r="A2225" t="s">
        <v>51</v>
      </c>
      <c r="B2225" t="s">
        <v>68</v>
      </c>
      <c r="C2225" t="s">
        <v>53</v>
      </c>
      <c r="D2225" t="s">
        <v>58</v>
      </c>
      <c r="E2225">
        <v>100</v>
      </c>
      <c r="F2225" t="s">
        <v>109</v>
      </c>
      <c r="G2225" t="s">
        <v>96</v>
      </c>
      <c r="H2225" s="321">
        <v>1551875</v>
      </c>
      <c r="I2225" t="str">
        <f>Table3[[#This Row],[Company ]]&amp;Table3[[#This Row],[Product]]</f>
        <v>Teys Cattle</v>
      </c>
      <c r="J2225" t="str">
        <f>INDEX('Company+Product scope'!D:D,MATCH(Table3[[#This Row],[Company+Product key]],'Company+Product scope'!C:C,0))</f>
        <v>Yes</v>
      </c>
    </row>
    <row r="2226" spans="1:10">
      <c r="A2226" t="s">
        <v>51</v>
      </c>
      <c r="B2226" t="s">
        <v>69</v>
      </c>
      <c r="C2226" t="s">
        <v>53</v>
      </c>
      <c r="D2226" t="s">
        <v>64</v>
      </c>
      <c r="E2226">
        <v>100</v>
      </c>
      <c r="F2226" t="s">
        <v>109</v>
      </c>
      <c r="G2226" t="s">
        <v>96</v>
      </c>
      <c r="H2226" s="321">
        <v>34694973.599999994</v>
      </c>
      <c r="I2226" t="str">
        <f>Table3[[#This Row],[Company ]]&amp;Table3[[#This Row],[Product]]</f>
        <v>WestfleischCattle</v>
      </c>
      <c r="J2226" t="str">
        <f>INDEX('Company+Product scope'!D:D,MATCH(Table3[[#This Row],[Company+Product key]],'Company+Product scope'!C:C,0))</f>
        <v>Yes</v>
      </c>
    </row>
    <row r="2227" spans="1:10">
      <c r="A2227" t="s">
        <v>51</v>
      </c>
      <c r="B2227" t="s">
        <v>70</v>
      </c>
      <c r="C2227" t="s">
        <v>53</v>
      </c>
      <c r="D2227" t="s">
        <v>64</v>
      </c>
      <c r="E2227">
        <v>100</v>
      </c>
      <c r="F2227" t="s">
        <v>109</v>
      </c>
      <c r="G2227" t="s">
        <v>96</v>
      </c>
      <c r="H2227" s="321">
        <v>33164312.999999996</v>
      </c>
      <c r="I2227" t="str">
        <f>Table3[[#This Row],[Company ]]&amp;Table3[[#This Row],[Product]]</f>
        <v>Tönnies GroupCattle</v>
      </c>
      <c r="J2227" t="str">
        <f>INDEX('Company+Product scope'!D:D,MATCH(Table3[[#This Row],[Company+Product key]],'Company+Product scope'!C:C,0))</f>
        <v>Yes</v>
      </c>
    </row>
    <row r="2228" spans="1:10">
      <c r="A2228" t="s">
        <v>51</v>
      </c>
      <c r="B2228" t="s">
        <v>52</v>
      </c>
      <c r="C2228" t="s">
        <v>71</v>
      </c>
      <c r="D2228" t="s">
        <v>57</v>
      </c>
      <c r="E2228">
        <v>100</v>
      </c>
      <c r="F2228" t="s">
        <v>109</v>
      </c>
      <c r="G2228" t="s">
        <v>96</v>
      </c>
      <c r="H2228" s="321">
        <v>0</v>
      </c>
      <c r="I2228" t="str">
        <f>Table3[[#This Row],[Company ]]&amp;Table3[[#This Row],[Product]]</f>
        <v>JBSChicken</v>
      </c>
      <c r="J2228" t="str">
        <f>INDEX('Company+Product scope'!D:D,MATCH(Table3[[#This Row],[Company+Product key]],'Company+Product scope'!C:C,0))</f>
        <v>Yes</v>
      </c>
    </row>
    <row r="2229" spans="1:10">
      <c r="A2229" t="s">
        <v>51</v>
      </c>
      <c r="B2229" t="s">
        <v>52</v>
      </c>
      <c r="C2229" t="s">
        <v>71</v>
      </c>
      <c r="D2229" t="s">
        <v>54</v>
      </c>
      <c r="E2229">
        <v>100</v>
      </c>
      <c r="F2229" t="s">
        <v>109</v>
      </c>
      <c r="G2229" t="s">
        <v>96</v>
      </c>
      <c r="H2229" s="321">
        <v>1197189301.6512003</v>
      </c>
      <c r="I2229" t="str">
        <f>Table3[[#This Row],[Company ]]&amp;Table3[[#This Row],[Product]]</f>
        <v>JBSChicken</v>
      </c>
      <c r="J2229" t="str">
        <f>INDEX('Company+Product scope'!D:D,MATCH(Table3[[#This Row],[Company+Product key]],'Company+Product scope'!C:C,0))</f>
        <v>Yes</v>
      </c>
    </row>
    <row r="2230" spans="1:10">
      <c r="A2230" t="s">
        <v>51</v>
      </c>
      <c r="B2230" t="s">
        <v>52</v>
      </c>
      <c r="C2230" t="s">
        <v>71</v>
      </c>
      <c r="D2230" t="s">
        <v>64</v>
      </c>
      <c r="E2230">
        <v>100</v>
      </c>
      <c r="F2230" t="s">
        <v>109</v>
      </c>
      <c r="G2230" t="s">
        <v>96</v>
      </c>
      <c r="H2230" s="321">
        <v>227756091.76233849</v>
      </c>
      <c r="I2230" t="str">
        <f>Table3[[#This Row],[Company ]]&amp;Table3[[#This Row],[Product]]</f>
        <v>JBSChicken</v>
      </c>
      <c r="J2230" t="str">
        <f>INDEX('Company+Product scope'!D:D,MATCH(Table3[[#This Row],[Company+Product key]],'Company+Product scope'!C:C,0))</f>
        <v>Yes</v>
      </c>
    </row>
    <row r="2231" spans="1:10">
      <c r="A2231" t="s">
        <v>51</v>
      </c>
      <c r="B2231" t="s">
        <v>61</v>
      </c>
      <c r="C2231" t="s">
        <v>71</v>
      </c>
      <c r="D2231" t="s">
        <v>57</v>
      </c>
      <c r="E2231">
        <v>100</v>
      </c>
      <c r="F2231" t="s">
        <v>109</v>
      </c>
      <c r="G2231" t="s">
        <v>96</v>
      </c>
      <c r="H2231" s="321">
        <v>0</v>
      </c>
      <c r="I2231" t="str">
        <f>Table3[[#This Row],[Company ]]&amp;Table3[[#This Row],[Product]]</f>
        <v>TysonChicken</v>
      </c>
      <c r="J2231" t="str">
        <f>INDEX('Company+Product scope'!D:D,MATCH(Table3[[#This Row],[Company+Product key]],'Company+Product scope'!C:C,0))</f>
        <v>Yes</v>
      </c>
    </row>
    <row r="2232" spans="1:10">
      <c r="A2232" t="s">
        <v>51</v>
      </c>
      <c r="B2232" t="s">
        <v>61</v>
      </c>
      <c r="C2232" t="s">
        <v>71</v>
      </c>
      <c r="D2232" t="s">
        <v>72</v>
      </c>
      <c r="E2232">
        <v>100</v>
      </c>
      <c r="F2232" t="s">
        <v>109</v>
      </c>
      <c r="G2232" t="s">
        <v>96</v>
      </c>
      <c r="H2232" s="321">
        <v>82059203.032258078</v>
      </c>
      <c r="I2232" t="str">
        <f>Table3[[#This Row],[Company ]]&amp;Table3[[#This Row],[Product]]</f>
        <v>TysonChicken</v>
      </c>
      <c r="J2232" t="str">
        <f>INDEX('Company+Product scope'!D:D,MATCH(Table3[[#This Row],[Company+Product key]],'Company+Product scope'!C:C,0))</f>
        <v>Yes</v>
      </c>
    </row>
    <row r="2233" spans="1:10">
      <c r="A2233" t="s">
        <v>51</v>
      </c>
      <c r="B2233" t="s">
        <v>73</v>
      </c>
      <c r="C2233" t="s">
        <v>71</v>
      </c>
      <c r="D2233" t="s">
        <v>54</v>
      </c>
      <c r="E2233">
        <v>100</v>
      </c>
      <c r="F2233" t="s">
        <v>109</v>
      </c>
      <c r="G2233" t="s">
        <v>96</v>
      </c>
      <c r="H2233" s="321">
        <v>1366622273.7024004</v>
      </c>
      <c r="I2233" t="str">
        <f>Table3[[#This Row],[Company ]]&amp;Table3[[#This Row],[Product]]</f>
        <v>BRFChicken</v>
      </c>
      <c r="J2233" t="str">
        <f>INDEX('Company+Product scope'!D:D,MATCH(Table3[[#This Row],[Company+Product key]],'Company+Product scope'!C:C,0))</f>
        <v>Yes</v>
      </c>
    </row>
    <row r="2234" spans="1:10">
      <c r="A2234" t="s">
        <v>51</v>
      </c>
      <c r="B2234" t="s">
        <v>74</v>
      </c>
      <c r="C2234" t="s">
        <v>71</v>
      </c>
      <c r="D2234" t="s">
        <v>72</v>
      </c>
      <c r="E2234">
        <v>100</v>
      </c>
      <c r="F2234" t="s">
        <v>109</v>
      </c>
      <c r="G2234" t="s">
        <v>96</v>
      </c>
      <c r="H2234" s="321">
        <v>464837373</v>
      </c>
      <c r="I2234" t="str">
        <f>Table3[[#This Row],[Company ]]&amp;Table3[[#This Row],[Product]]</f>
        <v>Wen's Food GroupChicken</v>
      </c>
      <c r="J2234" t="str">
        <f>INDEX('Company+Product scope'!D:D,MATCH(Table3[[#This Row],[Company+Product key]],'Company+Product scope'!C:C,0))</f>
        <v>Yes</v>
      </c>
    </row>
    <row r="2235" spans="1:10">
      <c r="A2235" t="s">
        <v>51</v>
      </c>
      <c r="B2235" t="s">
        <v>60</v>
      </c>
      <c r="C2235" t="s">
        <v>71</v>
      </c>
      <c r="D2235" t="s">
        <v>57</v>
      </c>
      <c r="E2235">
        <v>100</v>
      </c>
      <c r="F2235" t="s">
        <v>109</v>
      </c>
      <c r="G2235" t="s">
        <v>96</v>
      </c>
      <c r="H2235" s="321">
        <v>0</v>
      </c>
      <c r="I2235" t="str">
        <f>Table3[[#This Row],[Company ]]&amp;Table3[[#This Row],[Product]]</f>
        <v>CargillChicken</v>
      </c>
      <c r="J2235" t="str">
        <f>INDEX('Company+Product scope'!D:D,MATCH(Table3[[#This Row],[Company+Product key]],'Company+Product scope'!C:C,0))</f>
        <v>Yes</v>
      </c>
    </row>
    <row r="2236" spans="1:10">
      <c r="A2236" t="s">
        <v>51</v>
      </c>
      <c r="B2236" t="s">
        <v>60</v>
      </c>
      <c r="C2236" t="s">
        <v>71</v>
      </c>
      <c r="D2236" t="s">
        <v>54</v>
      </c>
      <c r="E2236">
        <v>100</v>
      </c>
      <c r="F2236" t="s">
        <v>109</v>
      </c>
      <c r="G2236" t="s">
        <v>96</v>
      </c>
      <c r="H2236" s="321">
        <v>228032376</v>
      </c>
      <c r="I2236" t="str">
        <f>Table3[[#This Row],[Company ]]&amp;Table3[[#This Row],[Product]]</f>
        <v>CargillChicken</v>
      </c>
      <c r="J2236" t="str">
        <f>INDEX('Company+Product scope'!D:D,MATCH(Table3[[#This Row],[Company+Product key]],'Company+Product scope'!C:C,0))</f>
        <v>Yes</v>
      </c>
    </row>
    <row r="2237" spans="1:10">
      <c r="A2237" t="s">
        <v>51</v>
      </c>
      <c r="B2237" t="s">
        <v>60</v>
      </c>
      <c r="C2237" t="s">
        <v>71</v>
      </c>
      <c r="D2237" t="s">
        <v>72</v>
      </c>
      <c r="E2237">
        <v>100</v>
      </c>
      <c r="F2237" t="s">
        <v>109</v>
      </c>
      <c r="G2237" t="s">
        <v>96</v>
      </c>
      <c r="H2237" s="321">
        <v>70727580</v>
      </c>
      <c r="I2237" t="str">
        <f>Table3[[#This Row],[Company ]]&amp;Table3[[#This Row],[Product]]</f>
        <v>CargillChicken</v>
      </c>
      <c r="J2237" t="str">
        <f>INDEX('Company+Product scope'!D:D,MATCH(Table3[[#This Row],[Company+Product key]],'Company+Product scope'!C:C,0))</f>
        <v>Yes</v>
      </c>
    </row>
    <row r="2238" spans="1:10">
      <c r="A2238" t="s">
        <v>51</v>
      </c>
      <c r="B2238" t="s">
        <v>60</v>
      </c>
      <c r="C2238" t="s">
        <v>71</v>
      </c>
      <c r="D2238" t="s">
        <v>64</v>
      </c>
      <c r="E2238">
        <v>100</v>
      </c>
      <c r="F2238" t="s">
        <v>109</v>
      </c>
      <c r="G2238" t="s">
        <v>96</v>
      </c>
      <c r="H2238" s="321">
        <v>83175408</v>
      </c>
      <c r="I2238" t="str">
        <f>Table3[[#This Row],[Company ]]&amp;Table3[[#This Row],[Product]]</f>
        <v>CargillChicken</v>
      </c>
      <c r="J2238" t="str">
        <f>INDEX('Company+Product scope'!D:D,MATCH(Table3[[#This Row],[Company+Product key]],'Company+Product scope'!C:C,0))</f>
        <v>Yes</v>
      </c>
    </row>
    <row r="2239" spans="1:10">
      <c r="A2239" t="s">
        <v>51</v>
      </c>
      <c r="B2239" t="s">
        <v>75</v>
      </c>
      <c r="C2239" t="s">
        <v>71</v>
      </c>
      <c r="D2239" t="s">
        <v>72</v>
      </c>
      <c r="E2239">
        <v>100</v>
      </c>
      <c r="F2239" t="s">
        <v>109</v>
      </c>
      <c r="G2239" t="s">
        <v>96</v>
      </c>
      <c r="H2239" s="321">
        <v>385465311</v>
      </c>
      <c r="I2239" t="str">
        <f>Table3[[#This Row],[Company ]]&amp;Table3[[#This Row],[Product]]</f>
        <v>JapfaChicken</v>
      </c>
      <c r="J2239" t="str">
        <f>INDEX('Company+Product scope'!D:D,MATCH(Table3[[#This Row],[Company+Product key]],'Company+Product scope'!C:C,0))</f>
        <v>Yes</v>
      </c>
    </row>
    <row r="2240" spans="1:10">
      <c r="A2240" t="s">
        <v>51</v>
      </c>
      <c r="B2240" t="s">
        <v>76</v>
      </c>
      <c r="C2240" t="s">
        <v>71</v>
      </c>
      <c r="D2240" t="s">
        <v>72</v>
      </c>
      <c r="E2240">
        <v>100</v>
      </c>
      <c r="F2240" t="s">
        <v>109</v>
      </c>
      <c r="G2240" t="s">
        <v>96</v>
      </c>
      <c r="H2240" s="321">
        <v>318274110</v>
      </c>
      <c r="I2240" t="str">
        <f>Table3[[#This Row],[Company ]]&amp;Table3[[#This Row],[Product]]</f>
        <v>Wellhope AgritechChicken</v>
      </c>
      <c r="J2240" t="str">
        <f>INDEX('Company+Product scope'!D:D,MATCH(Table3[[#This Row],[Company+Product key]],'Company+Product scope'!C:C,0))</f>
        <v>Yes</v>
      </c>
    </row>
    <row r="2241" spans="1:10">
      <c r="A2241" t="s">
        <v>51</v>
      </c>
      <c r="B2241" t="s">
        <v>77</v>
      </c>
      <c r="C2241" t="s">
        <v>71</v>
      </c>
      <c r="D2241" t="s">
        <v>72</v>
      </c>
      <c r="E2241">
        <v>100</v>
      </c>
      <c r="F2241" t="s">
        <v>109</v>
      </c>
      <c r="G2241" t="s">
        <v>96</v>
      </c>
      <c r="H2241" s="321">
        <v>269157735</v>
      </c>
      <c r="I2241" t="str">
        <f>Table3[[#This Row],[Company ]]&amp;Table3[[#This Row],[Product]]</f>
        <v>Charoen PokphandChicken</v>
      </c>
      <c r="J2241" t="str">
        <f>INDEX('Company+Product scope'!D:D,MATCH(Table3[[#This Row],[Company+Product key]],'Company+Product scope'!C:C,0))</f>
        <v>Yes</v>
      </c>
    </row>
    <row r="2242" spans="1:10">
      <c r="A2242" t="s">
        <v>51</v>
      </c>
      <c r="B2242" t="s">
        <v>77</v>
      </c>
      <c r="C2242" t="s">
        <v>71</v>
      </c>
      <c r="D2242" t="s">
        <v>78</v>
      </c>
      <c r="E2242">
        <v>100</v>
      </c>
      <c r="F2242" t="s">
        <v>109</v>
      </c>
      <c r="G2242" t="s">
        <v>96</v>
      </c>
      <c r="H2242" s="321">
        <v>38649800</v>
      </c>
      <c r="I2242" t="str">
        <f>Table3[[#This Row],[Company ]]&amp;Table3[[#This Row],[Product]]</f>
        <v>Charoen PokphandChicken</v>
      </c>
      <c r="J2242" t="str">
        <f>INDEX('Company+Product scope'!D:D,MATCH(Table3[[#This Row],[Company+Product key]],'Company+Product scope'!C:C,0))</f>
        <v>Yes</v>
      </c>
    </row>
    <row r="2243" spans="1:10">
      <c r="A2243" t="s">
        <v>51</v>
      </c>
      <c r="B2243" t="s">
        <v>79</v>
      </c>
      <c r="C2243" t="s">
        <v>71</v>
      </c>
      <c r="D2243" t="s">
        <v>72</v>
      </c>
      <c r="E2243">
        <v>100</v>
      </c>
      <c r="F2243" t="s">
        <v>109</v>
      </c>
      <c r="G2243" t="s">
        <v>96</v>
      </c>
      <c r="H2243" s="321">
        <v>267193080</v>
      </c>
      <c r="I2243" t="str">
        <f>Table3[[#This Row],[Company ]]&amp;Table3[[#This Row],[Product]]</f>
        <v>Fuijan Sunner DevelopmentChicken</v>
      </c>
      <c r="J2243" t="str">
        <f>INDEX('Company+Product scope'!D:D,MATCH(Table3[[#This Row],[Company+Product key]],'Company+Product scope'!C:C,0))</f>
        <v>Yes</v>
      </c>
    </row>
    <row r="2244" spans="1:10">
      <c r="A2244" t="s">
        <v>51</v>
      </c>
      <c r="B2244" t="s">
        <v>80</v>
      </c>
      <c r="C2244" t="s">
        <v>71</v>
      </c>
      <c r="D2244" t="s">
        <v>57</v>
      </c>
      <c r="E2244">
        <v>100</v>
      </c>
      <c r="F2244" t="s">
        <v>109</v>
      </c>
      <c r="G2244" t="s">
        <v>96</v>
      </c>
      <c r="H2244" s="321">
        <v>0</v>
      </c>
      <c r="I2244" t="str">
        <f>Table3[[#This Row],[Company ]]&amp;Table3[[#This Row],[Product]]</f>
        <v>Koch FoodsChicken</v>
      </c>
      <c r="J2244" t="str">
        <f>INDEX('Company+Product scope'!D:D,MATCH(Table3[[#This Row],[Company+Product key]],'Company+Product scope'!C:C,0))</f>
        <v>Yes</v>
      </c>
    </row>
    <row r="2245" spans="1:10">
      <c r="A2245" t="s">
        <v>51</v>
      </c>
      <c r="B2245" t="s">
        <v>81</v>
      </c>
      <c r="C2245" t="s">
        <v>71</v>
      </c>
      <c r="D2245" t="s">
        <v>82</v>
      </c>
      <c r="E2245">
        <v>100</v>
      </c>
      <c r="F2245" t="s">
        <v>109</v>
      </c>
      <c r="G2245" t="s">
        <v>96</v>
      </c>
      <c r="H2245" s="321">
        <v>248901114</v>
      </c>
      <c r="I2245" t="str">
        <f>Table3[[#This Row],[Company ]]&amp;Table3[[#This Row],[Product]]</f>
        <v>Arab Company for Livestock Development (ACOLID)Chicken</v>
      </c>
      <c r="J2245" t="str">
        <f>INDEX('Company+Product scope'!D:D,MATCH(Table3[[#This Row],[Company+Product key]],'Company+Product scope'!C:C,0))</f>
        <v>Yes</v>
      </c>
    </row>
    <row r="2246" spans="1:10">
      <c r="A2246" t="s">
        <v>51</v>
      </c>
      <c r="B2246" t="s">
        <v>83</v>
      </c>
      <c r="C2246" t="s">
        <v>71</v>
      </c>
      <c r="D2246" t="s">
        <v>72</v>
      </c>
      <c r="E2246">
        <v>100</v>
      </c>
      <c r="F2246" t="s">
        <v>109</v>
      </c>
      <c r="G2246" t="s">
        <v>96</v>
      </c>
      <c r="H2246" s="321">
        <v>258462153.18000001</v>
      </c>
      <c r="I2246" t="str">
        <f>Table3[[#This Row],[Company ]]&amp;Table3[[#This Row],[Product]]</f>
        <v>New Hope GroupChicken</v>
      </c>
      <c r="J2246" t="str">
        <f>INDEX('Company+Product scope'!D:D,MATCH(Table3[[#This Row],[Company+Product key]],'Company+Product scope'!C:C,0))</f>
        <v>Yes</v>
      </c>
    </row>
    <row r="2247" spans="1:10">
      <c r="A2247" t="s">
        <v>51</v>
      </c>
      <c r="B2247" t="s">
        <v>84</v>
      </c>
      <c r="C2247" t="s">
        <v>71</v>
      </c>
      <c r="D2247" t="s">
        <v>54</v>
      </c>
      <c r="E2247">
        <v>100</v>
      </c>
      <c r="F2247" t="s">
        <v>109</v>
      </c>
      <c r="G2247" t="s">
        <v>96</v>
      </c>
      <c r="H2247" s="321">
        <v>428090520</v>
      </c>
      <c r="I2247" t="str">
        <f>Table3[[#This Row],[Company ]]&amp;Table3[[#This Row],[Product]]</f>
        <v>Industrias BachocoChicken</v>
      </c>
      <c r="J2247" t="str">
        <f>INDEX('Company+Product scope'!D:D,MATCH(Table3[[#This Row],[Company+Product key]],'Company+Product scope'!C:C,0))</f>
        <v>Yes</v>
      </c>
    </row>
    <row r="2248" spans="1:10">
      <c r="A2248" t="s">
        <v>51</v>
      </c>
      <c r="B2248" t="s">
        <v>84</v>
      </c>
      <c r="C2248" t="s">
        <v>71</v>
      </c>
      <c r="D2248" t="s">
        <v>57</v>
      </c>
      <c r="E2248">
        <v>100</v>
      </c>
      <c r="F2248" t="s">
        <v>109</v>
      </c>
      <c r="G2248" t="s">
        <v>96</v>
      </c>
      <c r="H2248" s="321">
        <v>0</v>
      </c>
      <c r="I2248" t="str">
        <f>Table3[[#This Row],[Company ]]&amp;Table3[[#This Row],[Product]]</f>
        <v>Industrias BachocoChicken</v>
      </c>
      <c r="J2248" t="str">
        <f>INDEX('Company+Product scope'!D:D,MATCH(Table3[[#This Row],[Company+Product key]],'Company+Product scope'!C:C,0))</f>
        <v>Yes</v>
      </c>
    </row>
    <row r="2249" spans="1:10">
      <c r="A2249" t="s">
        <v>51</v>
      </c>
      <c r="B2249" t="s">
        <v>85</v>
      </c>
      <c r="C2249" t="s">
        <v>71</v>
      </c>
      <c r="D2249" t="s">
        <v>57</v>
      </c>
      <c r="E2249">
        <v>100</v>
      </c>
      <c r="F2249" t="s">
        <v>109</v>
      </c>
      <c r="G2249" t="s">
        <v>96</v>
      </c>
      <c r="H2249" s="321">
        <v>0</v>
      </c>
      <c r="I2249" t="str">
        <f>Table3[[#This Row],[Company ]]&amp;Table3[[#This Row],[Product]]</f>
        <v>Perdue FarmsChicken</v>
      </c>
      <c r="J2249" t="str">
        <f>INDEX('Company+Product scope'!D:D,MATCH(Table3[[#This Row],[Company+Product key]],'Company+Product scope'!C:C,0))</f>
        <v>Yes</v>
      </c>
    </row>
    <row r="2250" spans="1:10">
      <c r="A2250" t="s">
        <v>51</v>
      </c>
      <c r="B2250" t="s">
        <v>86</v>
      </c>
      <c r="C2250" t="s">
        <v>71</v>
      </c>
      <c r="D2250" t="s">
        <v>57</v>
      </c>
      <c r="E2250">
        <v>100</v>
      </c>
      <c r="F2250" t="s">
        <v>109</v>
      </c>
      <c r="G2250" t="s">
        <v>96</v>
      </c>
      <c r="H2250" s="321">
        <v>0</v>
      </c>
      <c r="I2250" t="str">
        <f>Table3[[#This Row],[Company ]]&amp;Table3[[#This Row],[Product]]</f>
        <v>Continental Grain CompanyChicken</v>
      </c>
      <c r="J2250" t="str">
        <f>INDEX('Company+Product scope'!D:D,MATCH(Table3[[#This Row],[Company+Product key]],'Company+Product scope'!C:C,0))</f>
        <v>Yes</v>
      </c>
    </row>
    <row r="2251" spans="1:10">
      <c r="A2251" t="s">
        <v>51</v>
      </c>
      <c r="B2251" t="s">
        <v>87</v>
      </c>
      <c r="C2251" t="s">
        <v>71</v>
      </c>
      <c r="D2251" t="s">
        <v>72</v>
      </c>
      <c r="E2251">
        <v>100</v>
      </c>
      <c r="F2251" t="s">
        <v>109</v>
      </c>
      <c r="G2251" t="s">
        <v>96</v>
      </c>
      <c r="H2251" s="321">
        <v>82253556</v>
      </c>
      <c r="I2251" t="str">
        <f>Table3[[#This Row],[Company ]]&amp;Table3[[#This Row],[Product]]</f>
        <v>WH GroupChicken</v>
      </c>
      <c r="J2251" t="str">
        <f>INDEX('Company+Product scope'!D:D,MATCH(Table3[[#This Row],[Company+Product key]],'Company+Product scope'!C:C,0))</f>
        <v>Yes</v>
      </c>
    </row>
    <row r="2252" spans="1:10">
      <c r="A2252" t="s">
        <v>51</v>
      </c>
      <c r="B2252" t="s">
        <v>87</v>
      </c>
      <c r="C2252" t="s">
        <v>71</v>
      </c>
      <c r="D2252" t="s">
        <v>88</v>
      </c>
      <c r="E2252">
        <v>100</v>
      </c>
      <c r="F2252" t="s">
        <v>109</v>
      </c>
      <c r="G2252" t="s">
        <v>96</v>
      </c>
      <c r="H2252" s="321">
        <v>33695340</v>
      </c>
      <c r="I2252" t="str">
        <f>Table3[[#This Row],[Company ]]&amp;Table3[[#This Row],[Product]]</f>
        <v>WH GroupChicken</v>
      </c>
      <c r="J2252" t="str">
        <f>INDEX('Company+Product scope'!D:D,MATCH(Table3[[#This Row],[Company+Product key]],'Company+Product scope'!C:C,0))</f>
        <v>Yes</v>
      </c>
    </row>
    <row r="2253" spans="1:10">
      <c r="A2253" t="s">
        <v>51</v>
      </c>
      <c r="B2253" t="s">
        <v>89</v>
      </c>
      <c r="C2253" t="s">
        <v>71</v>
      </c>
      <c r="D2253" t="s">
        <v>54</v>
      </c>
      <c r="E2253">
        <v>100</v>
      </c>
      <c r="F2253" t="s">
        <v>109</v>
      </c>
      <c r="G2253" t="s">
        <v>96</v>
      </c>
      <c r="H2253" s="321">
        <v>271943443.20000005</v>
      </c>
      <c r="I2253" t="str">
        <f>Table3[[#This Row],[Company ]]&amp;Table3[[#This Row],[Product]]</f>
        <v>Aurora AlimentosChicken</v>
      </c>
      <c r="J2253" t="str">
        <f>INDEX('Company+Product scope'!D:D,MATCH(Table3[[#This Row],[Company+Product key]],'Company+Product scope'!C:C,0))</f>
        <v>Yes</v>
      </c>
    </row>
    <row r="2254" spans="1:10">
      <c r="A2254" t="s">
        <v>51</v>
      </c>
      <c r="B2254" t="s">
        <v>87</v>
      </c>
      <c r="C2254" t="s">
        <v>90</v>
      </c>
      <c r="D2254" t="s">
        <v>57</v>
      </c>
      <c r="E2254">
        <v>100</v>
      </c>
      <c r="F2254" t="s">
        <v>109</v>
      </c>
      <c r="G2254" t="s">
        <v>96</v>
      </c>
      <c r="H2254" s="321">
        <v>0</v>
      </c>
      <c r="I2254" t="str">
        <f>Table3[[#This Row],[Company ]]&amp;Table3[[#This Row],[Product]]</f>
        <v>WH GroupPigs</v>
      </c>
      <c r="J2254" t="str">
        <f>INDEX('Company+Product scope'!D:D,MATCH(Table3[[#This Row],[Company+Product key]],'Company+Product scope'!C:C,0))</f>
        <v>Yes</v>
      </c>
    </row>
    <row r="2255" spans="1:10">
      <c r="A2255" t="s">
        <v>51</v>
      </c>
      <c r="B2255" t="s">
        <v>87</v>
      </c>
      <c r="C2255" t="s">
        <v>90</v>
      </c>
      <c r="D2255" t="s">
        <v>72</v>
      </c>
      <c r="E2255">
        <v>100</v>
      </c>
      <c r="F2255" t="s">
        <v>109</v>
      </c>
      <c r="G2255" t="s">
        <v>96</v>
      </c>
      <c r="H2255" s="321">
        <v>178692853.23966026</v>
      </c>
      <c r="I2255" t="str">
        <f>Table3[[#This Row],[Company ]]&amp;Table3[[#This Row],[Product]]</f>
        <v>WH GroupPigs</v>
      </c>
      <c r="J2255" t="str">
        <f>INDEX('Company+Product scope'!D:D,MATCH(Table3[[#This Row],[Company+Product key]],'Company+Product scope'!C:C,0))</f>
        <v>Yes</v>
      </c>
    </row>
    <row r="2256" spans="1:10">
      <c r="A2256" t="s">
        <v>51</v>
      </c>
      <c r="B2256" t="s">
        <v>87</v>
      </c>
      <c r="C2256" t="s">
        <v>90</v>
      </c>
      <c r="D2256" t="s">
        <v>88</v>
      </c>
      <c r="E2256">
        <v>100</v>
      </c>
      <c r="F2256" t="s">
        <v>109</v>
      </c>
      <c r="G2256" t="s">
        <v>96</v>
      </c>
      <c r="H2256" s="321">
        <v>98040547.516198441</v>
      </c>
      <c r="I2256" t="str">
        <f>Table3[[#This Row],[Company ]]&amp;Table3[[#This Row],[Product]]</f>
        <v>WH GroupPigs</v>
      </c>
      <c r="J2256" t="str">
        <f>INDEX('Company+Product scope'!D:D,MATCH(Table3[[#This Row],[Company+Product key]],'Company+Product scope'!C:C,0))</f>
        <v>Yes</v>
      </c>
    </row>
    <row r="2257" spans="1:10">
      <c r="A2257" t="s">
        <v>51</v>
      </c>
      <c r="B2257" t="s">
        <v>52</v>
      </c>
      <c r="C2257" t="s">
        <v>90</v>
      </c>
      <c r="D2257" t="s">
        <v>57</v>
      </c>
      <c r="E2257">
        <v>100</v>
      </c>
      <c r="F2257" t="s">
        <v>109</v>
      </c>
      <c r="G2257" t="s">
        <v>96</v>
      </c>
      <c r="H2257" s="321">
        <v>0</v>
      </c>
      <c r="I2257" t="str">
        <f>Table3[[#This Row],[Company ]]&amp;Table3[[#This Row],[Product]]</f>
        <v>JBSPigs</v>
      </c>
      <c r="J2257" t="str">
        <f>INDEX('Company+Product scope'!D:D,MATCH(Table3[[#This Row],[Company+Product key]],'Company+Product scope'!C:C,0))</f>
        <v>Yes</v>
      </c>
    </row>
    <row r="2258" spans="1:10">
      <c r="A2258" t="s">
        <v>51</v>
      </c>
      <c r="B2258" t="s">
        <v>52</v>
      </c>
      <c r="C2258" t="s">
        <v>90</v>
      </c>
      <c r="D2258" t="s">
        <v>54</v>
      </c>
      <c r="E2258">
        <v>100</v>
      </c>
      <c r="F2258" t="s">
        <v>109</v>
      </c>
      <c r="G2258" t="s">
        <v>96</v>
      </c>
      <c r="H2258" s="321">
        <v>319271500.80000001</v>
      </c>
      <c r="I2258" t="str">
        <f>Table3[[#This Row],[Company ]]&amp;Table3[[#This Row],[Product]]</f>
        <v>JBSPigs</v>
      </c>
      <c r="J2258" t="str">
        <f>INDEX('Company+Product scope'!D:D,MATCH(Table3[[#This Row],[Company+Product key]],'Company+Product scope'!C:C,0))</f>
        <v>Yes</v>
      </c>
    </row>
    <row r="2259" spans="1:10">
      <c r="A2259" t="s">
        <v>51</v>
      </c>
      <c r="B2259" t="s">
        <v>52</v>
      </c>
      <c r="C2259" t="s">
        <v>90</v>
      </c>
      <c r="D2259" t="s">
        <v>58</v>
      </c>
      <c r="E2259">
        <v>100</v>
      </c>
      <c r="F2259" t="s">
        <v>109</v>
      </c>
      <c r="G2259" t="s">
        <v>96</v>
      </c>
      <c r="H2259" s="321">
        <v>3384149.1839999999</v>
      </c>
      <c r="I2259" t="str">
        <f>Table3[[#This Row],[Company ]]&amp;Table3[[#This Row],[Product]]</f>
        <v>JBSPigs</v>
      </c>
      <c r="J2259" t="str">
        <f>INDEX('Company+Product scope'!D:D,MATCH(Table3[[#This Row],[Company+Product key]],'Company+Product scope'!C:C,0))</f>
        <v>Yes</v>
      </c>
    </row>
    <row r="2260" spans="1:10">
      <c r="A2260" t="s">
        <v>51</v>
      </c>
      <c r="B2260" t="s">
        <v>52</v>
      </c>
      <c r="C2260" t="s">
        <v>90</v>
      </c>
      <c r="D2260" t="s">
        <v>64</v>
      </c>
      <c r="E2260">
        <v>100</v>
      </c>
      <c r="F2260" t="s">
        <v>109</v>
      </c>
      <c r="G2260" t="s">
        <v>96</v>
      </c>
      <c r="H2260" s="321">
        <v>49598270.568000004</v>
      </c>
      <c r="I2260" t="str">
        <f>Table3[[#This Row],[Company ]]&amp;Table3[[#This Row],[Product]]</f>
        <v>JBSPigs</v>
      </c>
      <c r="J2260" t="str">
        <f>INDEX('Company+Product scope'!D:D,MATCH(Table3[[#This Row],[Company+Product key]],'Company+Product scope'!C:C,0))</f>
        <v>Yes</v>
      </c>
    </row>
    <row r="2261" spans="1:10">
      <c r="A2261" t="s">
        <v>51</v>
      </c>
      <c r="B2261" t="s">
        <v>61</v>
      </c>
      <c r="C2261" t="s">
        <v>90</v>
      </c>
      <c r="D2261" t="s">
        <v>57</v>
      </c>
      <c r="E2261">
        <v>100</v>
      </c>
      <c r="F2261" t="s">
        <v>109</v>
      </c>
      <c r="G2261" t="s">
        <v>96</v>
      </c>
      <c r="H2261" s="321">
        <v>0</v>
      </c>
      <c r="I2261" t="str">
        <f>Table3[[#This Row],[Company ]]&amp;Table3[[#This Row],[Product]]</f>
        <v>TysonPigs</v>
      </c>
      <c r="J2261" t="str">
        <f>INDEX('Company+Product scope'!D:D,MATCH(Table3[[#This Row],[Company+Product key]],'Company+Product scope'!C:C,0))</f>
        <v>Yes</v>
      </c>
    </row>
    <row r="2262" spans="1:10">
      <c r="A2262" t="s">
        <v>51</v>
      </c>
      <c r="B2262" t="s">
        <v>70</v>
      </c>
      <c r="C2262" t="s">
        <v>90</v>
      </c>
      <c r="D2262" t="s">
        <v>64</v>
      </c>
      <c r="E2262">
        <v>100</v>
      </c>
      <c r="F2262" t="s">
        <v>109</v>
      </c>
      <c r="G2262" t="s">
        <v>96</v>
      </c>
      <c r="H2262" s="321">
        <v>433364400.00000006</v>
      </c>
      <c r="I2262" t="str">
        <f>Table3[[#This Row],[Company ]]&amp;Table3[[#This Row],[Product]]</f>
        <v>Tönnies GroupPigs</v>
      </c>
      <c r="J2262" t="str">
        <f>INDEX('Company+Product scope'!D:D,MATCH(Table3[[#This Row],[Company+Product key]],'Company+Product scope'!C:C,0))</f>
        <v>Yes</v>
      </c>
    </row>
    <row r="2263" spans="1:10">
      <c r="A2263" t="s">
        <v>51</v>
      </c>
      <c r="B2263" t="s">
        <v>67</v>
      </c>
      <c r="C2263" t="s">
        <v>90</v>
      </c>
      <c r="D2263" t="s">
        <v>64</v>
      </c>
      <c r="E2263">
        <v>100</v>
      </c>
      <c r="F2263" t="s">
        <v>109</v>
      </c>
      <c r="G2263" t="s">
        <v>96</v>
      </c>
      <c r="H2263" s="321">
        <v>355822622.40000004</v>
      </c>
      <c r="I2263" t="str">
        <f>Table3[[#This Row],[Company ]]&amp;Table3[[#This Row],[Product]]</f>
        <v>Danish CrownPigs</v>
      </c>
      <c r="J2263" t="str">
        <f>INDEX('Company+Product scope'!D:D,MATCH(Table3[[#This Row],[Company+Product key]],'Company+Product scope'!C:C,0))</f>
        <v>Yes</v>
      </c>
    </row>
    <row r="2264" spans="1:10">
      <c r="A2264" t="s">
        <v>51</v>
      </c>
      <c r="B2264" t="s">
        <v>67</v>
      </c>
      <c r="C2264" t="s">
        <v>90</v>
      </c>
      <c r="D2264" t="s">
        <v>88</v>
      </c>
      <c r="E2264">
        <v>100</v>
      </c>
      <c r="F2264" t="s">
        <v>109</v>
      </c>
      <c r="G2264" t="s">
        <v>96</v>
      </c>
      <c r="H2264" s="321">
        <v>19890705.599999998</v>
      </c>
      <c r="I2264" t="str">
        <f>Table3[[#This Row],[Company ]]&amp;Table3[[#This Row],[Product]]</f>
        <v>Danish CrownPigs</v>
      </c>
      <c r="J2264" t="str">
        <f>INDEX('Company+Product scope'!D:D,MATCH(Table3[[#This Row],[Company+Product key]],'Company+Product scope'!C:C,0))</f>
        <v>Yes</v>
      </c>
    </row>
    <row r="2265" spans="1:10">
      <c r="A2265" t="s">
        <v>51</v>
      </c>
      <c r="B2265" t="s">
        <v>66</v>
      </c>
      <c r="C2265" t="s">
        <v>90</v>
      </c>
      <c r="D2265" t="s">
        <v>64</v>
      </c>
      <c r="E2265">
        <v>100</v>
      </c>
      <c r="F2265" t="s">
        <v>109</v>
      </c>
      <c r="G2265" t="s">
        <v>96</v>
      </c>
      <c r="H2265" s="321">
        <v>293163123.96000004</v>
      </c>
      <c r="I2265" t="str">
        <f>Table3[[#This Row],[Company ]]&amp;Table3[[#This Row],[Product]]</f>
        <v>Vion Food GroupPigs</v>
      </c>
      <c r="J2265" t="str">
        <f>INDEX('Company+Product scope'!D:D,MATCH(Table3[[#This Row],[Company+Product key]],'Company+Product scope'!C:C,0))</f>
        <v>Yes</v>
      </c>
    </row>
    <row r="2266" spans="1:10">
      <c r="A2266" t="s">
        <v>51</v>
      </c>
      <c r="B2266" t="s">
        <v>91</v>
      </c>
      <c r="C2266" t="s">
        <v>90</v>
      </c>
      <c r="D2266" t="s">
        <v>72</v>
      </c>
      <c r="E2266">
        <v>100</v>
      </c>
      <c r="F2266" t="s">
        <v>109</v>
      </c>
      <c r="G2266" t="s">
        <v>96</v>
      </c>
      <c r="H2266" s="321">
        <v>179805600</v>
      </c>
      <c r="I2266" t="str">
        <f>Table3[[#This Row],[Company ]]&amp;Table3[[#This Row],[Product]]</f>
        <v>Muyuan FoodstuffPigs</v>
      </c>
      <c r="J2266" t="str">
        <f>INDEX('Company+Product scope'!D:D,MATCH(Table3[[#This Row],[Company+Product key]],'Company+Product scope'!C:C,0))</f>
        <v>Yes</v>
      </c>
    </row>
    <row r="2267" spans="1:10">
      <c r="A2267" t="s">
        <v>51</v>
      </c>
      <c r="B2267" t="s">
        <v>73</v>
      </c>
      <c r="C2267" t="s">
        <v>90</v>
      </c>
      <c r="D2267" t="s">
        <v>54</v>
      </c>
      <c r="E2267">
        <v>100</v>
      </c>
      <c r="F2267" t="s">
        <v>109</v>
      </c>
      <c r="G2267" t="s">
        <v>96</v>
      </c>
      <c r="H2267" s="321">
        <v>349192771.19999999</v>
      </c>
      <c r="I2267" t="str">
        <f>Table3[[#This Row],[Company ]]&amp;Table3[[#This Row],[Product]]</f>
        <v>BRFPigs</v>
      </c>
      <c r="J2267" t="str">
        <f>INDEX('Company+Product scope'!D:D,MATCH(Table3[[#This Row],[Company+Product key]],'Company+Product scope'!C:C,0))</f>
        <v>Yes</v>
      </c>
    </row>
    <row r="2268" spans="1:10">
      <c r="A2268" t="s">
        <v>51</v>
      </c>
      <c r="B2268" t="s">
        <v>92</v>
      </c>
      <c r="C2268" t="s">
        <v>90</v>
      </c>
      <c r="D2268" t="s">
        <v>64</v>
      </c>
      <c r="E2268">
        <v>100</v>
      </c>
      <c r="F2268" t="s">
        <v>109</v>
      </c>
      <c r="G2268" t="s">
        <v>96</v>
      </c>
      <c r="H2268" s="321">
        <v>207200000.00000003</v>
      </c>
      <c r="I2268" t="str">
        <f>Table3[[#This Row],[Company ]]&amp;Table3[[#This Row],[Product]]</f>
        <v>Grupo VallPigs</v>
      </c>
      <c r="J2268" t="str">
        <f>INDEX('Company+Product scope'!D:D,MATCH(Table3[[#This Row],[Company+Product key]],'Company+Product scope'!C:C,0))</f>
        <v>Yes</v>
      </c>
    </row>
    <row r="2269" spans="1:10">
      <c r="A2269" t="s">
        <v>51</v>
      </c>
      <c r="B2269" t="s">
        <v>93</v>
      </c>
      <c r="C2269" t="s">
        <v>90</v>
      </c>
      <c r="D2269" t="s">
        <v>72</v>
      </c>
      <c r="E2269">
        <v>100</v>
      </c>
      <c r="F2269" t="s">
        <v>109</v>
      </c>
      <c r="G2269" t="s">
        <v>96</v>
      </c>
      <c r="H2269" s="321">
        <v>114582000</v>
      </c>
      <c r="I2269" t="str">
        <f>Table3[[#This Row],[Company ]]&amp;Table3[[#This Row],[Product]]</f>
        <v>Zhengbang GroupPigs</v>
      </c>
      <c r="J2269" t="str">
        <f>INDEX('Company+Product scope'!D:D,MATCH(Table3[[#This Row],[Company+Product key]],'Company+Product scope'!C:C,0))</f>
        <v>Yes</v>
      </c>
    </row>
    <row r="2270" spans="1:10">
      <c r="A2270" t="s">
        <v>51</v>
      </c>
      <c r="B2270" t="s">
        <v>63</v>
      </c>
      <c r="C2270" t="s">
        <v>90</v>
      </c>
      <c r="D2270" t="s">
        <v>64</v>
      </c>
      <c r="E2270">
        <v>100</v>
      </c>
      <c r="F2270" t="s">
        <v>109</v>
      </c>
      <c r="G2270" t="s">
        <v>96</v>
      </c>
      <c r="H2270" s="321">
        <v>204184615.38461545</v>
      </c>
      <c r="I2270" t="str">
        <f>Table3[[#This Row],[Company ]]&amp;Table3[[#This Row],[Product]]</f>
        <v>BigardPigs</v>
      </c>
      <c r="J2270" t="str">
        <f>INDEX('Company+Product scope'!D:D,MATCH(Table3[[#This Row],[Company+Product key]],'Company+Product scope'!C:C,0))</f>
        <v>Yes</v>
      </c>
    </row>
    <row r="2271" spans="1:10">
      <c r="A2271" t="s">
        <v>51</v>
      </c>
      <c r="B2271" t="s">
        <v>89</v>
      </c>
      <c r="C2271" t="s">
        <v>90</v>
      </c>
      <c r="D2271" t="s">
        <v>54</v>
      </c>
      <c r="E2271">
        <v>100</v>
      </c>
      <c r="F2271" t="s">
        <v>109</v>
      </c>
      <c r="G2271" t="s">
        <v>96</v>
      </c>
      <c r="H2271" s="321">
        <v>264442500</v>
      </c>
      <c r="I2271" t="str">
        <f>Table3[[#This Row],[Company ]]&amp;Table3[[#This Row],[Product]]</f>
        <v>Aurora AlimentosPigs</v>
      </c>
      <c r="J2271" t="str">
        <f>INDEX('Company+Product scope'!D:D,MATCH(Table3[[#This Row],[Company+Product key]],'Company+Product scope'!C:C,0))</f>
        <v>Yes</v>
      </c>
    </row>
    <row r="2272" spans="1:10">
      <c r="A2272" t="s">
        <v>51</v>
      </c>
      <c r="B2272" t="s">
        <v>77</v>
      </c>
      <c r="C2272" t="s">
        <v>90</v>
      </c>
      <c r="D2272" t="s">
        <v>57</v>
      </c>
      <c r="E2272">
        <v>100</v>
      </c>
      <c r="F2272" t="s">
        <v>109</v>
      </c>
      <c r="G2272" t="s">
        <v>96</v>
      </c>
      <c r="H2272" s="321">
        <v>0</v>
      </c>
      <c r="I2272" t="str">
        <f>Table3[[#This Row],[Company ]]&amp;Table3[[#This Row],[Product]]</f>
        <v>Charoen PokphandPigs</v>
      </c>
      <c r="J2272" t="str">
        <f>INDEX('Company+Product scope'!D:D,MATCH(Table3[[#This Row],[Company+Product key]],'Company+Product scope'!C:C,0))</f>
        <v>Yes</v>
      </c>
    </row>
    <row r="2273" spans="1:10">
      <c r="A2273" t="s">
        <v>51</v>
      </c>
      <c r="B2273" t="s">
        <v>77</v>
      </c>
      <c r="C2273" t="s">
        <v>90</v>
      </c>
      <c r="D2273" t="s">
        <v>78</v>
      </c>
      <c r="E2273">
        <v>100</v>
      </c>
      <c r="F2273" t="s">
        <v>109</v>
      </c>
      <c r="G2273" t="s">
        <v>96</v>
      </c>
      <c r="H2273" s="321">
        <v>59265000</v>
      </c>
      <c r="I2273" t="str">
        <f>Table3[[#This Row],[Company ]]&amp;Table3[[#This Row],[Product]]</f>
        <v>Charoen PokphandPigs</v>
      </c>
      <c r="J2273" t="str">
        <f>INDEX('Company+Product scope'!D:D,MATCH(Table3[[#This Row],[Company+Product key]],'Company+Product scope'!C:C,0))</f>
        <v>Yes</v>
      </c>
    </row>
    <row r="2274" spans="1:10">
      <c r="A2274" t="s">
        <v>51</v>
      </c>
      <c r="B2274" t="s">
        <v>77</v>
      </c>
      <c r="C2274" t="s">
        <v>90</v>
      </c>
      <c r="D2274" t="s">
        <v>72</v>
      </c>
      <c r="E2274">
        <v>100</v>
      </c>
      <c r="F2274" t="s">
        <v>109</v>
      </c>
      <c r="G2274" t="s">
        <v>96</v>
      </c>
      <c r="H2274" s="321">
        <v>15322800</v>
      </c>
      <c r="I2274" t="str">
        <f>Table3[[#This Row],[Company ]]&amp;Table3[[#This Row],[Product]]</f>
        <v>Charoen PokphandPigs</v>
      </c>
      <c r="J2274" t="str">
        <f>INDEX('Company+Product scope'!D:D,MATCH(Table3[[#This Row],[Company+Product key]],'Company+Product scope'!C:C,0))</f>
        <v>Yes</v>
      </c>
    </row>
    <row r="2275" spans="1:10">
      <c r="A2275" t="s">
        <v>51</v>
      </c>
      <c r="B2275" t="s">
        <v>69</v>
      </c>
      <c r="C2275" t="s">
        <v>90</v>
      </c>
      <c r="D2275" t="s">
        <v>64</v>
      </c>
      <c r="E2275">
        <v>100</v>
      </c>
      <c r="F2275" t="s">
        <v>109</v>
      </c>
      <c r="G2275" t="s">
        <v>96</v>
      </c>
      <c r="H2275" s="321">
        <v>160776000.00000003</v>
      </c>
      <c r="I2275" t="str">
        <f>Table3[[#This Row],[Company ]]&amp;Table3[[#This Row],[Product]]</f>
        <v>WestfleischPigs</v>
      </c>
      <c r="J2275" t="str">
        <f>INDEX('Company+Product scope'!D:D,MATCH(Table3[[#This Row],[Company+Product key]],'Company+Product scope'!C:C,0))</f>
        <v>Yes</v>
      </c>
    </row>
    <row r="2276" spans="1:10">
      <c r="A2276" t="s">
        <v>51</v>
      </c>
      <c r="B2276" t="s">
        <v>94</v>
      </c>
      <c r="C2276" t="s">
        <v>90</v>
      </c>
      <c r="D2276" t="s">
        <v>64</v>
      </c>
      <c r="E2276">
        <v>100</v>
      </c>
      <c r="F2276" t="s">
        <v>109</v>
      </c>
      <c r="G2276" t="s">
        <v>96</v>
      </c>
      <c r="H2276" s="321">
        <v>155904000</v>
      </c>
      <c r="I2276" t="str">
        <f>Table3[[#This Row],[Company ]]&amp;Table3[[#This Row],[Product]]</f>
        <v>Grupo JorgePigs</v>
      </c>
      <c r="J2276" t="str">
        <f>INDEX('Company+Product scope'!D:D,MATCH(Table3[[#This Row],[Company+Product key]],'Company+Product scope'!C:C,0))</f>
        <v>Yes</v>
      </c>
    </row>
    <row r="2277" spans="1:10">
      <c r="A2277" t="s">
        <v>51</v>
      </c>
      <c r="B2277" t="s">
        <v>83</v>
      </c>
      <c r="C2277" t="s">
        <v>90</v>
      </c>
      <c r="D2277" t="s">
        <v>72</v>
      </c>
      <c r="E2277">
        <v>100</v>
      </c>
      <c r="F2277" t="s">
        <v>109</v>
      </c>
      <c r="G2277" t="s">
        <v>96</v>
      </c>
      <c r="H2277" s="321">
        <v>53697600</v>
      </c>
      <c r="I2277" t="str">
        <f>Table3[[#This Row],[Company ]]&amp;Table3[[#This Row],[Product]]</f>
        <v>New Hope GroupPigs</v>
      </c>
      <c r="J2277" t="str">
        <f>INDEX('Company+Product scope'!D:D,MATCH(Table3[[#This Row],[Company+Product key]],'Company+Product scope'!C:C,0))</f>
        <v>Yes</v>
      </c>
    </row>
    <row r="2278" spans="1:10">
      <c r="A2278" t="s">
        <v>51</v>
      </c>
      <c r="B2278" t="s">
        <v>74</v>
      </c>
      <c r="C2278" t="s">
        <v>90</v>
      </c>
      <c r="D2278" t="s">
        <v>72</v>
      </c>
      <c r="E2278">
        <v>100</v>
      </c>
      <c r="F2278" t="s">
        <v>109</v>
      </c>
      <c r="G2278" t="s">
        <v>96</v>
      </c>
      <c r="H2278" s="321">
        <v>52070400</v>
      </c>
      <c r="I2278" t="str">
        <f>Table3[[#This Row],[Company ]]&amp;Table3[[#This Row],[Product]]</f>
        <v>Wen's Food GroupPigs</v>
      </c>
      <c r="J2278" t="str">
        <f>INDEX('Company+Product scope'!D:D,MATCH(Table3[[#This Row],[Company+Product key]],'Company+Product scope'!C:C,0))</f>
        <v>Yes</v>
      </c>
    </row>
    <row r="2279" spans="1:10">
      <c r="A2279" t="s">
        <v>51</v>
      </c>
      <c r="B2279" t="s">
        <v>65</v>
      </c>
      <c r="C2279" t="s">
        <v>90</v>
      </c>
      <c r="D2279" t="s">
        <v>64</v>
      </c>
      <c r="E2279">
        <v>100</v>
      </c>
      <c r="F2279" t="s">
        <v>109</v>
      </c>
      <c r="G2279" t="s">
        <v>96</v>
      </c>
      <c r="H2279" s="321">
        <v>17230769.230769232</v>
      </c>
      <c r="I2279" t="str">
        <f>Table3[[#This Row],[Company ]]&amp;Table3[[#This Row],[Product]]</f>
        <v>Gruppo CremoniniPigs</v>
      </c>
      <c r="J2279" t="str">
        <f>INDEX('Company+Product scope'!D:D,MATCH(Table3[[#This Row],[Company+Product key]],'Company+Product scope'!C:C,0))</f>
        <v>Yes</v>
      </c>
    </row>
    <row r="2280" spans="1:10">
      <c r="A2280" t="s">
        <v>51</v>
      </c>
      <c r="B2280" t="s">
        <v>52</v>
      </c>
      <c r="C2280" t="s">
        <v>53</v>
      </c>
      <c r="D2280" t="s">
        <v>54</v>
      </c>
      <c r="E2280">
        <v>100</v>
      </c>
      <c r="F2280" t="s">
        <v>110</v>
      </c>
      <c r="G2280" t="s">
        <v>96</v>
      </c>
      <c r="H2280" s="321">
        <v>44442975575.748749</v>
      </c>
      <c r="I2280" t="str">
        <f>Table3[[#This Row],[Company ]]&amp;Table3[[#This Row],[Product]]</f>
        <v>JBSCattle</v>
      </c>
      <c r="J2280" t="str">
        <f>INDEX('Company+Product scope'!D:D,MATCH(Table3[[#This Row],[Company+Product key]],'Company+Product scope'!C:C,0))</f>
        <v>Yes</v>
      </c>
    </row>
    <row r="2281" spans="1:10">
      <c r="A2281" t="s">
        <v>51</v>
      </c>
      <c r="B2281" t="s">
        <v>52</v>
      </c>
      <c r="C2281" t="s">
        <v>53</v>
      </c>
      <c r="D2281" t="s">
        <v>57</v>
      </c>
      <c r="E2281">
        <v>100</v>
      </c>
      <c r="F2281" t="s">
        <v>110</v>
      </c>
      <c r="G2281" t="s">
        <v>96</v>
      </c>
      <c r="H2281" s="321">
        <v>0</v>
      </c>
      <c r="I2281" t="str">
        <f>Table3[[#This Row],[Company ]]&amp;Table3[[#This Row],[Product]]</f>
        <v>JBSCattle</v>
      </c>
      <c r="J2281" t="str">
        <f>INDEX('Company+Product scope'!D:D,MATCH(Table3[[#This Row],[Company+Product key]],'Company+Product scope'!C:C,0))</f>
        <v>Yes</v>
      </c>
    </row>
    <row r="2282" spans="1:10">
      <c r="A2282" t="s">
        <v>51</v>
      </c>
      <c r="B2282" t="s">
        <v>52</v>
      </c>
      <c r="C2282" t="s">
        <v>53</v>
      </c>
      <c r="D2282" t="s">
        <v>58</v>
      </c>
      <c r="E2282">
        <v>100</v>
      </c>
      <c r="F2282" t="s">
        <v>110</v>
      </c>
      <c r="G2282" t="s">
        <v>96</v>
      </c>
      <c r="H2282" s="321">
        <v>1326266585.5257001</v>
      </c>
      <c r="I2282" t="str">
        <f>Table3[[#This Row],[Company ]]&amp;Table3[[#This Row],[Product]]</f>
        <v>JBSCattle</v>
      </c>
      <c r="J2282" t="str">
        <f>INDEX('Company+Product scope'!D:D,MATCH(Table3[[#This Row],[Company+Product key]],'Company+Product scope'!C:C,0))</f>
        <v>Yes</v>
      </c>
    </row>
    <row r="2283" spans="1:10">
      <c r="A2283" t="s">
        <v>51</v>
      </c>
      <c r="B2283" t="s">
        <v>59</v>
      </c>
      <c r="C2283" t="s">
        <v>53</v>
      </c>
      <c r="D2283" t="s">
        <v>54</v>
      </c>
      <c r="E2283">
        <v>100</v>
      </c>
      <c r="F2283" t="s">
        <v>110</v>
      </c>
      <c r="G2283" t="s">
        <v>96</v>
      </c>
      <c r="H2283" s="321">
        <v>18305136097.820004</v>
      </c>
      <c r="I2283" t="str">
        <f>Table3[[#This Row],[Company ]]&amp;Table3[[#This Row],[Product]]</f>
        <v>MarfrigCattle</v>
      </c>
      <c r="J2283" t="str">
        <f>INDEX('Company+Product scope'!D:D,MATCH(Table3[[#This Row],[Company+Product key]],'Company+Product scope'!C:C,0))</f>
        <v>Yes</v>
      </c>
    </row>
    <row r="2284" spans="1:10">
      <c r="A2284" t="s">
        <v>51</v>
      </c>
      <c r="B2284" t="s">
        <v>59</v>
      </c>
      <c r="C2284" t="s">
        <v>53</v>
      </c>
      <c r="D2284" t="s">
        <v>57</v>
      </c>
      <c r="E2284">
        <v>100</v>
      </c>
      <c r="F2284" t="s">
        <v>110</v>
      </c>
      <c r="G2284" t="s">
        <v>96</v>
      </c>
      <c r="H2284" s="321">
        <v>0</v>
      </c>
      <c r="I2284" t="str">
        <f>Table3[[#This Row],[Company ]]&amp;Table3[[#This Row],[Product]]</f>
        <v>MarfrigCattle</v>
      </c>
      <c r="J2284" t="str">
        <f>INDEX('Company+Product scope'!D:D,MATCH(Table3[[#This Row],[Company+Product key]],'Company+Product scope'!C:C,0))</f>
        <v>Yes</v>
      </c>
    </row>
    <row r="2285" spans="1:10">
      <c r="A2285" t="s">
        <v>51</v>
      </c>
      <c r="B2285" t="s">
        <v>60</v>
      </c>
      <c r="C2285" t="s">
        <v>53</v>
      </c>
      <c r="D2285" t="s">
        <v>57</v>
      </c>
      <c r="E2285">
        <v>100</v>
      </c>
      <c r="F2285" t="s">
        <v>110</v>
      </c>
      <c r="G2285" t="s">
        <v>96</v>
      </c>
      <c r="H2285" s="321">
        <v>0</v>
      </c>
      <c r="I2285" t="str">
        <f>Table3[[#This Row],[Company ]]&amp;Table3[[#This Row],[Product]]</f>
        <v>CargillCattle</v>
      </c>
      <c r="J2285" t="str">
        <f>INDEX('Company+Product scope'!D:D,MATCH(Table3[[#This Row],[Company+Product key]],'Company+Product scope'!C:C,0))</f>
        <v>Yes</v>
      </c>
    </row>
    <row r="2286" spans="1:10">
      <c r="A2286" t="s">
        <v>51</v>
      </c>
      <c r="B2286" t="s">
        <v>60</v>
      </c>
      <c r="C2286" t="s">
        <v>53</v>
      </c>
      <c r="D2286" t="s">
        <v>58</v>
      </c>
      <c r="E2286">
        <v>100</v>
      </c>
      <c r="F2286" t="s">
        <v>110</v>
      </c>
      <c r="G2286" t="s">
        <v>96</v>
      </c>
      <c r="H2286" s="321">
        <v>377105625</v>
      </c>
      <c r="I2286" t="str">
        <f>Table3[[#This Row],[Company ]]&amp;Table3[[#This Row],[Product]]</f>
        <v>CargillCattle</v>
      </c>
      <c r="J2286" t="str">
        <f>INDEX('Company+Product scope'!D:D,MATCH(Table3[[#This Row],[Company+Product key]],'Company+Product scope'!C:C,0))</f>
        <v>Yes</v>
      </c>
    </row>
    <row r="2287" spans="1:10">
      <c r="A2287" t="s">
        <v>51</v>
      </c>
      <c r="B2287" t="s">
        <v>61</v>
      </c>
      <c r="C2287" t="s">
        <v>53</v>
      </c>
      <c r="D2287" t="s">
        <v>57</v>
      </c>
      <c r="E2287">
        <v>100</v>
      </c>
      <c r="F2287" t="s">
        <v>110</v>
      </c>
      <c r="G2287" t="s">
        <v>96</v>
      </c>
      <c r="H2287" s="321">
        <v>0</v>
      </c>
      <c r="I2287" t="str">
        <f>Table3[[#This Row],[Company ]]&amp;Table3[[#This Row],[Product]]</f>
        <v>TysonCattle</v>
      </c>
      <c r="J2287" t="str">
        <f>INDEX('Company+Product scope'!D:D,MATCH(Table3[[#This Row],[Company+Product key]],'Company+Product scope'!C:C,0))</f>
        <v>Yes</v>
      </c>
    </row>
    <row r="2288" spans="1:10">
      <c r="A2288" t="s">
        <v>51</v>
      </c>
      <c r="B2288" t="s">
        <v>61</v>
      </c>
      <c r="C2288" t="s">
        <v>53</v>
      </c>
      <c r="D2288" t="s">
        <v>58</v>
      </c>
      <c r="E2288">
        <v>100</v>
      </c>
      <c r="F2288" t="s">
        <v>110</v>
      </c>
      <c r="G2288" t="s">
        <v>96</v>
      </c>
      <c r="H2288" s="321">
        <v>228684033.9642857</v>
      </c>
      <c r="I2288" t="str">
        <f>Table3[[#This Row],[Company ]]&amp;Table3[[#This Row],[Product]]</f>
        <v>TysonCattle</v>
      </c>
      <c r="J2288" t="str">
        <f>INDEX('Company+Product scope'!D:D,MATCH(Table3[[#This Row],[Company+Product key]],'Company+Product scope'!C:C,0))</f>
        <v>Yes</v>
      </c>
    </row>
    <row r="2289" spans="1:10">
      <c r="A2289" t="s">
        <v>51</v>
      </c>
      <c r="B2289" t="s">
        <v>62</v>
      </c>
      <c r="C2289" t="s">
        <v>53</v>
      </c>
      <c r="D2289" t="s">
        <v>54</v>
      </c>
      <c r="E2289">
        <v>100</v>
      </c>
      <c r="F2289" t="s">
        <v>110</v>
      </c>
      <c r="G2289" t="s">
        <v>96</v>
      </c>
      <c r="H2289" s="321">
        <v>18675153997.5</v>
      </c>
      <c r="I2289" t="str">
        <f>Table3[[#This Row],[Company ]]&amp;Table3[[#This Row],[Product]]</f>
        <v>MinervaCattle</v>
      </c>
      <c r="J2289" t="str">
        <f>INDEX('Company+Product scope'!D:D,MATCH(Table3[[#This Row],[Company+Product key]],'Company+Product scope'!C:C,0))</f>
        <v>Yes</v>
      </c>
    </row>
    <row r="2290" spans="1:10">
      <c r="A2290" t="s">
        <v>51</v>
      </c>
      <c r="B2290" t="s">
        <v>63</v>
      </c>
      <c r="C2290" t="s">
        <v>53</v>
      </c>
      <c r="D2290" t="s">
        <v>64</v>
      </c>
      <c r="E2290">
        <v>100</v>
      </c>
      <c r="F2290" t="s">
        <v>110</v>
      </c>
      <c r="G2290" t="s">
        <v>96</v>
      </c>
      <c r="H2290" s="321">
        <v>0</v>
      </c>
      <c r="I2290" t="str">
        <f>Table3[[#This Row],[Company ]]&amp;Table3[[#This Row],[Product]]</f>
        <v>BigardCattle</v>
      </c>
      <c r="J2290" t="str">
        <f>INDEX('Company+Product scope'!D:D,MATCH(Table3[[#This Row],[Company+Product key]],'Company+Product scope'!C:C,0))</f>
        <v>Yes</v>
      </c>
    </row>
    <row r="2291" spans="1:10">
      <c r="A2291" t="s">
        <v>51</v>
      </c>
      <c r="B2291" t="s">
        <v>65</v>
      </c>
      <c r="C2291" t="s">
        <v>53</v>
      </c>
      <c r="D2291" t="s">
        <v>64</v>
      </c>
      <c r="E2291">
        <v>100</v>
      </c>
      <c r="F2291" t="s">
        <v>110</v>
      </c>
      <c r="G2291" t="s">
        <v>96</v>
      </c>
      <c r="H2291" s="321">
        <v>0</v>
      </c>
      <c r="I2291" t="str">
        <f>Table3[[#This Row],[Company ]]&amp;Table3[[#This Row],[Product]]</f>
        <v>Gruppo CremoniniCattle</v>
      </c>
      <c r="J2291" t="str">
        <f>INDEX('Company+Product scope'!D:D,MATCH(Table3[[#This Row],[Company+Product key]],'Company+Product scope'!C:C,0))</f>
        <v>Yes</v>
      </c>
    </row>
    <row r="2292" spans="1:10">
      <c r="A2292" t="s">
        <v>51</v>
      </c>
      <c r="B2292" t="s">
        <v>66</v>
      </c>
      <c r="C2292" t="s">
        <v>53</v>
      </c>
      <c r="D2292" t="s">
        <v>64</v>
      </c>
      <c r="E2292">
        <v>100</v>
      </c>
      <c r="F2292" t="s">
        <v>110</v>
      </c>
      <c r="G2292" t="s">
        <v>96</v>
      </c>
      <c r="H2292" s="321">
        <v>0</v>
      </c>
      <c r="I2292" t="str">
        <f>Table3[[#This Row],[Company ]]&amp;Table3[[#This Row],[Product]]</f>
        <v>Vion Food GroupCattle</v>
      </c>
      <c r="J2292" t="str">
        <f>INDEX('Company+Product scope'!D:D,MATCH(Table3[[#This Row],[Company+Product key]],'Company+Product scope'!C:C,0))</f>
        <v>Yes</v>
      </c>
    </row>
    <row r="2293" spans="1:10">
      <c r="A2293" t="s">
        <v>51</v>
      </c>
      <c r="B2293" t="s">
        <v>67</v>
      </c>
      <c r="C2293" t="s">
        <v>53</v>
      </c>
      <c r="D2293" t="s">
        <v>64</v>
      </c>
      <c r="E2293">
        <v>100</v>
      </c>
      <c r="F2293" t="s">
        <v>110</v>
      </c>
      <c r="G2293" t="s">
        <v>96</v>
      </c>
      <c r="H2293" s="321">
        <v>0</v>
      </c>
      <c r="I2293" t="str">
        <f>Table3[[#This Row],[Company ]]&amp;Table3[[#This Row],[Product]]</f>
        <v>Danish CrownCattle</v>
      </c>
      <c r="J2293" t="str">
        <f>INDEX('Company+Product scope'!D:D,MATCH(Table3[[#This Row],[Company+Product key]],'Company+Product scope'!C:C,0))</f>
        <v>Yes</v>
      </c>
    </row>
    <row r="2294" spans="1:10">
      <c r="A2294" t="s">
        <v>51</v>
      </c>
      <c r="B2294" t="s">
        <v>68</v>
      </c>
      <c r="C2294" t="s">
        <v>53</v>
      </c>
      <c r="D2294" t="s">
        <v>58</v>
      </c>
      <c r="E2294">
        <v>100</v>
      </c>
      <c r="F2294" t="s">
        <v>110</v>
      </c>
      <c r="G2294" t="s">
        <v>96</v>
      </c>
      <c r="H2294" s="321">
        <v>377105625</v>
      </c>
      <c r="I2294" t="str">
        <f>Table3[[#This Row],[Company ]]&amp;Table3[[#This Row],[Product]]</f>
        <v>Teys Cattle</v>
      </c>
      <c r="J2294" t="str">
        <f>INDEX('Company+Product scope'!D:D,MATCH(Table3[[#This Row],[Company+Product key]],'Company+Product scope'!C:C,0))</f>
        <v>Yes</v>
      </c>
    </row>
    <row r="2295" spans="1:10">
      <c r="A2295" t="s">
        <v>51</v>
      </c>
      <c r="B2295" t="s">
        <v>69</v>
      </c>
      <c r="C2295" t="s">
        <v>53</v>
      </c>
      <c r="D2295" t="s">
        <v>64</v>
      </c>
      <c r="E2295">
        <v>100</v>
      </c>
      <c r="F2295" t="s">
        <v>110</v>
      </c>
      <c r="G2295" t="s">
        <v>96</v>
      </c>
      <c r="H2295" s="321">
        <v>0</v>
      </c>
      <c r="I2295" t="str">
        <f>Table3[[#This Row],[Company ]]&amp;Table3[[#This Row],[Product]]</f>
        <v>WestfleischCattle</v>
      </c>
      <c r="J2295" t="str">
        <f>INDEX('Company+Product scope'!D:D,MATCH(Table3[[#This Row],[Company+Product key]],'Company+Product scope'!C:C,0))</f>
        <v>Yes</v>
      </c>
    </row>
    <row r="2296" spans="1:10">
      <c r="A2296" t="s">
        <v>51</v>
      </c>
      <c r="B2296" t="s">
        <v>70</v>
      </c>
      <c r="C2296" t="s">
        <v>53</v>
      </c>
      <c r="D2296" t="s">
        <v>64</v>
      </c>
      <c r="E2296">
        <v>100</v>
      </c>
      <c r="F2296" t="s">
        <v>110</v>
      </c>
      <c r="G2296" t="s">
        <v>96</v>
      </c>
      <c r="H2296" s="321">
        <v>0</v>
      </c>
      <c r="I2296" t="str">
        <f>Table3[[#This Row],[Company ]]&amp;Table3[[#This Row],[Product]]</f>
        <v>Tönnies GroupCattle</v>
      </c>
      <c r="J2296" t="str">
        <f>INDEX('Company+Product scope'!D:D,MATCH(Table3[[#This Row],[Company+Product key]],'Company+Product scope'!C:C,0))</f>
        <v>Yes</v>
      </c>
    </row>
    <row r="2297" spans="1:10">
      <c r="A2297" t="s">
        <v>51</v>
      </c>
      <c r="B2297" t="s">
        <v>52</v>
      </c>
      <c r="C2297" t="s">
        <v>71</v>
      </c>
      <c r="D2297" t="s">
        <v>57</v>
      </c>
      <c r="E2297">
        <v>100</v>
      </c>
      <c r="F2297" t="s">
        <v>110</v>
      </c>
      <c r="G2297" t="s">
        <v>96</v>
      </c>
      <c r="H2297" s="321">
        <v>0</v>
      </c>
      <c r="I2297" t="str">
        <f>Table3[[#This Row],[Company ]]&amp;Table3[[#This Row],[Product]]</f>
        <v>JBSChicken</v>
      </c>
      <c r="J2297" t="str">
        <f>INDEX('Company+Product scope'!D:D,MATCH(Table3[[#This Row],[Company+Product key]],'Company+Product scope'!C:C,0))</f>
        <v>Yes</v>
      </c>
    </row>
    <row r="2298" spans="1:10">
      <c r="A2298" t="s">
        <v>51</v>
      </c>
      <c r="B2298" t="s">
        <v>52</v>
      </c>
      <c r="C2298" t="s">
        <v>71</v>
      </c>
      <c r="D2298" t="s">
        <v>54</v>
      </c>
      <c r="E2298">
        <v>100</v>
      </c>
      <c r="F2298" t="s">
        <v>110</v>
      </c>
      <c r="G2298" t="s">
        <v>96</v>
      </c>
      <c r="H2298" s="321">
        <v>0</v>
      </c>
      <c r="I2298" t="str">
        <f>Table3[[#This Row],[Company ]]&amp;Table3[[#This Row],[Product]]</f>
        <v>JBSChicken</v>
      </c>
      <c r="J2298" t="str">
        <f>INDEX('Company+Product scope'!D:D,MATCH(Table3[[#This Row],[Company+Product key]],'Company+Product scope'!C:C,0))</f>
        <v>Yes</v>
      </c>
    </row>
    <row r="2299" spans="1:10">
      <c r="A2299" t="s">
        <v>51</v>
      </c>
      <c r="B2299" t="s">
        <v>52</v>
      </c>
      <c r="C2299" t="s">
        <v>71</v>
      </c>
      <c r="D2299" t="s">
        <v>64</v>
      </c>
      <c r="E2299">
        <v>100</v>
      </c>
      <c r="F2299" t="s">
        <v>110</v>
      </c>
      <c r="G2299" t="s">
        <v>96</v>
      </c>
      <c r="H2299" s="321">
        <v>0</v>
      </c>
      <c r="I2299" t="str">
        <f>Table3[[#This Row],[Company ]]&amp;Table3[[#This Row],[Product]]</f>
        <v>JBSChicken</v>
      </c>
      <c r="J2299" t="str">
        <f>INDEX('Company+Product scope'!D:D,MATCH(Table3[[#This Row],[Company+Product key]],'Company+Product scope'!C:C,0))</f>
        <v>Yes</v>
      </c>
    </row>
    <row r="2300" spans="1:10">
      <c r="A2300" t="s">
        <v>51</v>
      </c>
      <c r="B2300" t="s">
        <v>61</v>
      </c>
      <c r="C2300" t="s">
        <v>71</v>
      </c>
      <c r="D2300" t="s">
        <v>57</v>
      </c>
      <c r="E2300">
        <v>100</v>
      </c>
      <c r="F2300" t="s">
        <v>110</v>
      </c>
      <c r="G2300" t="s">
        <v>96</v>
      </c>
      <c r="H2300" s="321">
        <v>0</v>
      </c>
      <c r="I2300" t="str">
        <f>Table3[[#This Row],[Company ]]&amp;Table3[[#This Row],[Product]]</f>
        <v>TysonChicken</v>
      </c>
      <c r="J2300" t="str">
        <f>INDEX('Company+Product scope'!D:D,MATCH(Table3[[#This Row],[Company+Product key]],'Company+Product scope'!C:C,0))</f>
        <v>Yes</v>
      </c>
    </row>
    <row r="2301" spans="1:10">
      <c r="A2301" t="s">
        <v>51</v>
      </c>
      <c r="B2301" t="s">
        <v>61</v>
      </c>
      <c r="C2301" t="s">
        <v>71</v>
      </c>
      <c r="D2301" t="s">
        <v>72</v>
      </c>
      <c r="E2301">
        <v>100</v>
      </c>
      <c r="F2301" t="s">
        <v>110</v>
      </c>
      <c r="G2301" t="s">
        <v>96</v>
      </c>
      <c r="H2301" s="321">
        <v>0</v>
      </c>
      <c r="I2301" t="str">
        <f>Table3[[#This Row],[Company ]]&amp;Table3[[#This Row],[Product]]</f>
        <v>TysonChicken</v>
      </c>
      <c r="J2301" t="str">
        <f>INDEX('Company+Product scope'!D:D,MATCH(Table3[[#This Row],[Company+Product key]],'Company+Product scope'!C:C,0))</f>
        <v>Yes</v>
      </c>
    </row>
    <row r="2302" spans="1:10">
      <c r="A2302" t="s">
        <v>51</v>
      </c>
      <c r="B2302" t="s">
        <v>73</v>
      </c>
      <c r="C2302" t="s">
        <v>71</v>
      </c>
      <c r="D2302" t="s">
        <v>54</v>
      </c>
      <c r="E2302">
        <v>100</v>
      </c>
      <c r="F2302" t="s">
        <v>110</v>
      </c>
      <c r="G2302" t="s">
        <v>96</v>
      </c>
      <c r="H2302" s="321">
        <v>0</v>
      </c>
      <c r="I2302" t="str">
        <f>Table3[[#This Row],[Company ]]&amp;Table3[[#This Row],[Product]]</f>
        <v>BRFChicken</v>
      </c>
      <c r="J2302" t="str">
        <f>INDEX('Company+Product scope'!D:D,MATCH(Table3[[#This Row],[Company+Product key]],'Company+Product scope'!C:C,0))</f>
        <v>Yes</v>
      </c>
    </row>
    <row r="2303" spans="1:10">
      <c r="A2303" t="s">
        <v>51</v>
      </c>
      <c r="B2303" t="s">
        <v>74</v>
      </c>
      <c r="C2303" t="s">
        <v>71</v>
      </c>
      <c r="D2303" t="s">
        <v>72</v>
      </c>
      <c r="E2303">
        <v>100</v>
      </c>
      <c r="F2303" t="s">
        <v>110</v>
      </c>
      <c r="G2303" t="s">
        <v>96</v>
      </c>
      <c r="H2303" s="321">
        <v>0</v>
      </c>
      <c r="I2303" t="str">
        <f>Table3[[#This Row],[Company ]]&amp;Table3[[#This Row],[Product]]</f>
        <v>Wen's Food GroupChicken</v>
      </c>
      <c r="J2303" t="str">
        <f>INDEX('Company+Product scope'!D:D,MATCH(Table3[[#This Row],[Company+Product key]],'Company+Product scope'!C:C,0))</f>
        <v>Yes</v>
      </c>
    </row>
    <row r="2304" spans="1:10">
      <c r="A2304" t="s">
        <v>51</v>
      </c>
      <c r="B2304" t="s">
        <v>60</v>
      </c>
      <c r="C2304" t="s">
        <v>71</v>
      </c>
      <c r="D2304" t="s">
        <v>57</v>
      </c>
      <c r="E2304">
        <v>100</v>
      </c>
      <c r="F2304" t="s">
        <v>110</v>
      </c>
      <c r="G2304" t="s">
        <v>96</v>
      </c>
      <c r="H2304" s="321">
        <v>0</v>
      </c>
      <c r="I2304" t="str">
        <f>Table3[[#This Row],[Company ]]&amp;Table3[[#This Row],[Product]]</f>
        <v>CargillChicken</v>
      </c>
      <c r="J2304" t="str">
        <f>INDEX('Company+Product scope'!D:D,MATCH(Table3[[#This Row],[Company+Product key]],'Company+Product scope'!C:C,0))</f>
        <v>Yes</v>
      </c>
    </row>
    <row r="2305" spans="1:10">
      <c r="A2305" t="s">
        <v>51</v>
      </c>
      <c r="B2305" t="s">
        <v>60</v>
      </c>
      <c r="C2305" t="s">
        <v>71</v>
      </c>
      <c r="D2305" t="s">
        <v>54</v>
      </c>
      <c r="E2305">
        <v>100</v>
      </c>
      <c r="F2305" t="s">
        <v>110</v>
      </c>
      <c r="G2305" t="s">
        <v>96</v>
      </c>
      <c r="H2305" s="321">
        <v>0</v>
      </c>
      <c r="I2305" t="str">
        <f>Table3[[#This Row],[Company ]]&amp;Table3[[#This Row],[Product]]</f>
        <v>CargillChicken</v>
      </c>
      <c r="J2305" t="str">
        <f>INDEX('Company+Product scope'!D:D,MATCH(Table3[[#This Row],[Company+Product key]],'Company+Product scope'!C:C,0))</f>
        <v>Yes</v>
      </c>
    </row>
    <row r="2306" spans="1:10">
      <c r="A2306" t="s">
        <v>51</v>
      </c>
      <c r="B2306" t="s">
        <v>60</v>
      </c>
      <c r="C2306" t="s">
        <v>71</v>
      </c>
      <c r="D2306" t="s">
        <v>72</v>
      </c>
      <c r="E2306">
        <v>100</v>
      </c>
      <c r="F2306" t="s">
        <v>110</v>
      </c>
      <c r="G2306" t="s">
        <v>96</v>
      </c>
      <c r="H2306" s="321">
        <v>0</v>
      </c>
      <c r="I2306" t="str">
        <f>Table3[[#This Row],[Company ]]&amp;Table3[[#This Row],[Product]]</f>
        <v>CargillChicken</v>
      </c>
      <c r="J2306" t="str">
        <f>INDEX('Company+Product scope'!D:D,MATCH(Table3[[#This Row],[Company+Product key]],'Company+Product scope'!C:C,0))</f>
        <v>Yes</v>
      </c>
    </row>
    <row r="2307" spans="1:10">
      <c r="A2307" t="s">
        <v>51</v>
      </c>
      <c r="B2307" t="s">
        <v>60</v>
      </c>
      <c r="C2307" t="s">
        <v>71</v>
      </c>
      <c r="D2307" t="s">
        <v>64</v>
      </c>
      <c r="E2307">
        <v>100</v>
      </c>
      <c r="F2307" t="s">
        <v>110</v>
      </c>
      <c r="G2307" t="s">
        <v>96</v>
      </c>
      <c r="H2307" s="321">
        <v>0</v>
      </c>
      <c r="I2307" t="str">
        <f>Table3[[#This Row],[Company ]]&amp;Table3[[#This Row],[Product]]</f>
        <v>CargillChicken</v>
      </c>
      <c r="J2307" t="str">
        <f>INDEX('Company+Product scope'!D:D,MATCH(Table3[[#This Row],[Company+Product key]],'Company+Product scope'!C:C,0))</f>
        <v>Yes</v>
      </c>
    </row>
    <row r="2308" spans="1:10">
      <c r="A2308" t="s">
        <v>51</v>
      </c>
      <c r="B2308" t="s">
        <v>75</v>
      </c>
      <c r="C2308" t="s">
        <v>71</v>
      </c>
      <c r="D2308" t="s">
        <v>72</v>
      </c>
      <c r="E2308">
        <v>100</v>
      </c>
      <c r="F2308" t="s">
        <v>110</v>
      </c>
      <c r="G2308" t="s">
        <v>96</v>
      </c>
      <c r="H2308" s="321">
        <v>0</v>
      </c>
      <c r="I2308" t="str">
        <f>Table3[[#This Row],[Company ]]&amp;Table3[[#This Row],[Product]]</f>
        <v>JapfaChicken</v>
      </c>
      <c r="J2308" t="str">
        <f>INDEX('Company+Product scope'!D:D,MATCH(Table3[[#This Row],[Company+Product key]],'Company+Product scope'!C:C,0))</f>
        <v>Yes</v>
      </c>
    </row>
    <row r="2309" spans="1:10">
      <c r="A2309" t="s">
        <v>51</v>
      </c>
      <c r="B2309" t="s">
        <v>76</v>
      </c>
      <c r="C2309" t="s">
        <v>71</v>
      </c>
      <c r="D2309" t="s">
        <v>72</v>
      </c>
      <c r="E2309">
        <v>100</v>
      </c>
      <c r="F2309" t="s">
        <v>110</v>
      </c>
      <c r="G2309" t="s">
        <v>96</v>
      </c>
      <c r="H2309" s="321">
        <v>0</v>
      </c>
      <c r="I2309" t="str">
        <f>Table3[[#This Row],[Company ]]&amp;Table3[[#This Row],[Product]]</f>
        <v>Wellhope AgritechChicken</v>
      </c>
      <c r="J2309" t="str">
        <f>INDEX('Company+Product scope'!D:D,MATCH(Table3[[#This Row],[Company+Product key]],'Company+Product scope'!C:C,0))</f>
        <v>Yes</v>
      </c>
    </row>
    <row r="2310" spans="1:10">
      <c r="A2310" t="s">
        <v>51</v>
      </c>
      <c r="B2310" t="s">
        <v>77</v>
      </c>
      <c r="C2310" t="s">
        <v>71</v>
      </c>
      <c r="D2310" t="s">
        <v>72</v>
      </c>
      <c r="E2310">
        <v>100</v>
      </c>
      <c r="F2310" t="s">
        <v>110</v>
      </c>
      <c r="G2310" t="s">
        <v>96</v>
      </c>
      <c r="H2310" s="321">
        <v>0</v>
      </c>
      <c r="I2310" t="str">
        <f>Table3[[#This Row],[Company ]]&amp;Table3[[#This Row],[Product]]</f>
        <v>Charoen PokphandChicken</v>
      </c>
      <c r="J2310" t="str">
        <f>INDEX('Company+Product scope'!D:D,MATCH(Table3[[#This Row],[Company+Product key]],'Company+Product scope'!C:C,0))</f>
        <v>Yes</v>
      </c>
    </row>
    <row r="2311" spans="1:10">
      <c r="A2311" t="s">
        <v>51</v>
      </c>
      <c r="B2311" t="s">
        <v>77</v>
      </c>
      <c r="C2311" t="s">
        <v>71</v>
      </c>
      <c r="D2311" t="s">
        <v>78</v>
      </c>
      <c r="E2311">
        <v>100</v>
      </c>
      <c r="F2311" t="s">
        <v>110</v>
      </c>
      <c r="G2311" t="s">
        <v>96</v>
      </c>
      <c r="H2311" s="321">
        <v>0</v>
      </c>
      <c r="I2311" t="str">
        <f>Table3[[#This Row],[Company ]]&amp;Table3[[#This Row],[Product]]</f>
        <v>Charoen PokphandChicken</v>
      </c>
      <c r="J2311" t="str">
        <f>INDEX('Company+Product scope'!D:D,MATCH(Table3[[#This Row],[Company+Product key]],'Company+Product scope'!C:C,0))</f>
        <v>Yes</v>
      </c>
    </row>
    <row r="2312" spans="1:10">
      <c r="A2312" t="s">
        <v>51</v>
      </c>
      <c r="B2312" t="s">
        <v>79</v>
      </c>
      <c r="C2312" t="s">
        <v>71</v>
      </c>
      <c r="D2312" t="s">
        <v>72</v>
      </c>
      <c r="E2312">
        <v>100</v>
      </c>
      <c r="F2312" t="s">
        <v>110</v>
      </c>
      <c r="G2312" t="s">
        <v>96</v>
      </c>
      <c r="H2312" s="321">
        <v>0</v>
      </c>
      <c r="I2312" t="str">
        <f>Table3[[#This Row],[Company ]]&amp;Table3[[#This Row],[Product]]</f>
        <v>Fuijan Sunner DevelopmentChicken</v>
      </c>
      <c r="J2312" t="str">
        <f>INDEX('Company+Product scope'!D:D,MATCH(Table3[[#This Row],[Company+Product key]],'Company+Product scope'!C:C,0))</f>
        <v>Yes</v>
      </c>
    </row>
    <row r="2313" spans="1:10">
      <c r="A2313" t="s">
        <v>51</v>
      </c>
      <c r="B2313" t="s">
        <v>80</v>
      </c>
      <c r="C2313" t="s">
        <v>71</v>
      </c>
      <c r="D2313" t="s">
        <v>57</v>
      </c>
      <c r="E2313">
        <v>100</v>
      </c>
      <c r="F2313" t="s">
        <v>110</v>
      </c>
      <c r="G2313" t="s">
        <v>96</v>
      </c>
      <c r="H2313" s="321">
        <v>0</v>
      </c>
      <c r="I2313" t="str">
        <f>Table3[[#This Row],[Company ]]&amp;Table3[[#This Row],[Product]]</f>
        <v>Koch FoodsChicken</v>
      </c>
      <c r="J2313" t="str">
        <f>INDEX('Company+Product scope'!D:D,MATCH(Table3[[#This Row],[Company+Product key]],'Company+Product scope'!C:C,0))</f>
        <v>Yes</v>
      </c>
    </row>
    <row r="2314" spans="1:10">
      <c r="A2314" t="s">
        <v>51</v>
      </c>
      <c r="B2314" t="s">
        <v>81</v>
      </c>
      <c r="C2314" t="s">
        <v>71</v>
      </c>
      <c r="D2314" t="s">
        <v>82</v>
      </c>
      <c r="E2314">
        <v>100</v>
      </c>
      <c r="F2314" t="s">
        <v>110</v>
      </c>
      <c r="G2314" t="s">
        <v>96</v>
      </c>
      <c r="H2314" s="321">
        <v>0</v>
      </c>
      <c r="I2314" t="str">
        <f>Table3[[#This Row],[Company ]]&amp;Table3[[#This Row],[Product]]</f>
        <v>Arab Company for Livestock Development (ACOLID)Chicken</v>
      </c>
      <c r="J2314" t="str">
        <f>INDEX('Company+Product scope'!D:D,MATCH(Table3[[#This Row],[Company+Product key]],'Company+Product scope'!C:C,0))</f>
        <v>Yes</v>
      </c>
    </row>
    <row r="2315" spans="1:10">
      <c r="A2315" t="s">
        <v>51</v>
      </c>
      <c r="B2315" t="s">
        <v>83</v>
      </c>
      <c r="C2315" t="s">
        <v>71</v>
      </c>
      <c r="D2315" t="s">
        <v>72</v>
      </c>
      <c r="E2315">
        <v>100</v>
      </c>
      <c r="F2315" t="s">
        <v>110</v>
      </c>
      <c r="G2315" t="s">
        <v>96</v>
      </c>
      <c r="H2315" s="321">
        <v>0</v>
      </c>
      <c r="I2315" t="str">
        <f>Table3[[#This Row],[Company ]]&amp;Table3[[#This Row],[Product]]</f>
        <v>New Hope GroupChicken</v>
      </c>
      <c r="J2315" t="str">
        <f>INDEX('Company+Product scope'!D:D,MATCH(Table3[[#This Row],[Company+Product key]],'Company+Product scope'!C:C,0))</f>
        <v>Yes</v>
      </c>
    </row>
    <row r="2316" spans="1:10">
      <c r="A2316" t="s">
        <v>51</v>
      </c>
      <c r="B2316" t="s">
        <v>84</v>
      </c>
      <c r="C2316" t="s">
        <v>71</v>
      </c>
      <c r="D2316" t="s">
        <v>54</v>
      </c>
      <c r="E2316">
        <v>100</v>
      </c>
      <c r="F2316" t="s">
        <v>110</v>
      </c>
      <c r="G2316" t="s">
        <v>96</v>
      </c>
      <c r="H2316" s="321">
        <v>0</v>
      </c>
      <c r="I2316" t="str">
        <f>Table3[[#This Row],[Company ]]&amp;Table3[[#This Row],[Product]]</f>
        <v>Industrias BachocoChicken</v>
      </c>
      <c r="J2316" t="str">
        <f>INDEX('Company+Product scope'!D:D,MATCH(Table3[[#This Row],[Company+Product key]],'Company+Product scope'!C:C,0))</f>
        <v>Yes</v>
      </c>
    </row>
    <row r="2317" spans="1:10">
      <c r="A2317" t="s">
        <v>51</v>
      </c>
      <c r="B2317" t="s">
        <v>84</v>
      </c>
      <c r="C2317" t="s">
        <v>71</v>
      </c>
      <c r="D2317" t="s">
        <v>57</v>
      </c>
      <c r="E2317">
        <v>100</v>
      </c>
      <c r="F2317" t="s">
        <v>110</v>
      </c>
      <c r="G2317" t="s">
        <v>96</v>
      </c>
      <c r="H2317" s="321">
        <v>0</v>
      </c>
      <c r="I2317" t="str">
        <f>Table3[[#This Row],[Company ]]&amp;Table3[[#This Row],[Product]]</f>
        <v>Industrias BachocoChicken</v>
      </c>
      <c r="J2317" t="str">
        <f>INDEX('Company+Product scope'!D:D,MATCH(Table3[[#This Row],[Company+Product key]],'Company+Product scope'!C:C,0))</f>
        <v>Yes</v>
      </c>
    </row>
    <row r="2318" spans="1:10">
      <c r="A2318" t="s">
        <v>51</v>
      </c>
      <c r="B2318" t="s">
        <v>85</v>
      </c>
      <c r="C2318" t="s">
        <v>71</v>
      </c>
      <c r="D2318" t="s">
        <v>57</v>
      </c>
      <c r="E2318">
        <v>100</v>
      </c>
      <c r="F2318" t="s">
        <v>110</v>
      </c>
      <c r="G2318" t="s">
        <v>96</v>
      </c>
      <c r="H2318" s="321">
        <v>0</v>
      </c>
      <c r="I2318" t="str">
        <f>Table3[[#This Row],[Company ]]&amp;Table3[[#This Row],[Product]]</f>
        <v>Perdue FarmsChicken</v>
      </c>
      <c r="J2318" t="str">
        <f>INDEX('Company+Product scope'!D:D,MATCH(Table3[[#This Row],[Company+Product key]],'Company+Product scope'!C:C,0))</f>
        <v>Yes</v>
      </c>
    </row>
    <row r="2319" spans="1:10">
      <c r="A2319" t="s">
        <v>51</v>
      </c>
      <c r="B2319" t="s">
        <v>86</v>
      </c>
      <c r="C2319" t="s">
        <v>71</v>
      </c>
      <c r="D2319" t="s">
        <v>57</v>
      </c>
      <c r="E2319">
        <v>100</v>
      </c>
      <c r="F2319" t="s">
        <v>110</v>
      </c>
      <c r="G2319" t="s">
        <v>96</v>
      </c>
      <c r="H2319" s="321">
        <v>0</v>
      </c>
      <c r="I2319" t="str">
        <f>Table3[[#This Row],[Company ]]&amp;Table3[[#This Row],[Product]]</f>
        <v>Continental Grain CompanyChicken</v>
      </c>
      <c r="J2319" t="str">
        <f>INDEX('Company+Product scope'!D:D,MATCH(Table3[[#This Row],[Company+Product key]],'Company+Product scope'!C:C,0))</f>
        <v>Yes</v>
      </c>
    </row>
    <row r="2320" spans="1:10">
      <c r="A2320" t="s">
        <v>51</v>
      </c>
      <c r="B2320" t="s">
        <v>87</v>
      </c>
      <c r="C2320" t="s">
        <v>71</v>
      </c>
      <c r="D2320" t="s">
        <v>72</v>
      </c>
      <c r="E2320">
        <v>100</v>
      </c>
      <c r="F2320" t="s">
        <v>110</v>
      </c>
      <c r="G2320" t="s">
        <v>96</v>
      </c>
      <c r="H2320" s="321">
        <v>0</v>
      </c>
      <c r="I2320" t="str">
        <f>Table3[[#This Row],[Company ]]&amp;Table3[[#This Row],[Product]]</f>
        <v>WH GroupChicken</v>
      </c>
      <c r="J2320" t="str">
        <f>INDEX('Company+Product scope'!D:D,MATCH(Table3[[#This Row],[Company+Product key]],'Company+Product scope'!C:C,0))</f>
        <v>Yes</v>
      </c>
    </row>
    <row r="2321" spans="1:10">
      <c r="A2321" t="s">
        <v>51</v>
      </c>
      <c r="B2321" t="s">
        <v>87</v>
      </c>
      <c r="C2321" t="s">
        <v>71</v>
      </c>
      <c r="D2321" t="s">
        <v>88</v>
      </c>
      <c r="E2321">
        <v>100</v>
      </c>
      <c r="F2321" t="s">
        <v>110</v>
      </c>
      <c r="G2321" t="s">
        <v>96</v>
      </c>
      <c r="H2321" s="321">
        <v>0</v>
      </c>
      <c r="I2321" t="str">
        <f>Table3[[#This Row],[Company ]]&amp;Table3[[#This Row],[Product]]</f>
        <v>WH GroupChicken</v>
      </c>
      <c r="J2321" t="str">
        <f>INDEX('Company+Product scope'!D:D,MATCH(Table3[[#This Row],[Company+Product key]],'Company+Product scope'!C:C,0))</f>
        <v>Yes</v>
      </c>
    </row>
    <row r="2322" spans="1:10">
      <c r="A2322" t="s">
        <v>51</v>
      </c>
      <c r="B2322" t="s">
        <v>89</v>
      </c>
      <c r="C2322" t="s">
        <v>71</v>
      </c>
      <c r="D2322" t="s">
        <v>54</v>
      </c>
      <c r="E2322">
        <v>100</v>
      </c>
      <c r="F2322" t="s">
        <v>110</v>
      </c>
      <c r="G2322" t="s">
        <v>96</v>
      </c>
      <c r="H2322" s="321">
        <v>0</v>
      </c>
      <c r="I2322" t="str">
        <f>Table3[[#This Row],[Company ]]&amp;Table3[[#This Row],[Product]]</f>
        <v>Aurora AlimentosChicken</v>
      </c>
      <c r="J2322" t="str">
        <f>INDEX('Company+Product scope'!D:D,MATCH(Table3[[#This Row],[Company+Product key]],'Company+Product scope'!C:C,0))</f>
        <v>Yes</v>
      </c>
    </row>
    <row r="2323" spans="1:10">
      <c r="A2323" t="s">
        <v>51</v>
      </c>
      <c r="B2323" t="s">
        <v>87</v>
      </c>
      <c r="C2323" t="s">
        <v>90</v>
      </c>
      <c r="D2323" t="s">
        <v>57</v>
      </c>
      <c r="E2323">
        <v>100</v>
      </c>
      <c r="F2323" t="s">
        <v>110</v>
      </c>
      <c r="G2323" t="s">
        <v>96</v>
      </c>
      <c r="H2323" s="321">
        <v>0</v>
      </c>
      <c r="I2323" t="str">
        <f>Table3[[#This Row],[Company ]]&amp;Table3[[#This Row],[Product]]</f>
        <v>WH GroupPigs</v>
      </c>
      <c r="J2323" t="str">
        <f>INDEX('Company+Product scope'!D:D,MATCH(Table3[[#This Row],[Company+Product key]],'Company+Product scope'!C:C,0))</f>
        <v>Yes</v>
      </c>
    </row>
    <row r="2324" spans="1:10">
      <c r="A2324" t="s">
        <v>51</v>
      </c>
      <c r="B2324" t="s">
        <v>87</v>
      </c>
      <c r="C2324" t="s">
        <v>90</v>
      </c>
      <c r="D2324" t="s">
        <v>72</v>
      </c>
      <c r="E2324">
        <v>100</v>
      </c>
      <c r="F2324" t="s">
        <v>110</v>
      </c>
      <c r="G2324" t="s">
        <v>96</v>
      </c>
      <c r="H2324" s="321">
        <v>0</v>
      </c>
      <c r="I2324" t="str">
        <f>Table3[[#This Row],[Company ]]&amp;Table3[[#This Row],[Product]]</f>
        <v>WH GroupPigs</v>
      </c>
      <c r="J2324" t="str">
        <f>INDEX('Company+Product scope'!D:D,MATCH(Table3[[#This Row],[Company+Product key]],'Company+Product scope'!C:C,0))</f>
        <v>Yes</v>
      </c>
    </row>
    <row r="2325" spans="1:10">
      <c r="A2325" t="s">
        <v>51</v>
      </c>
      <c r="B2325" t="s">
        <v>87</v>
      </c>
      <c r="C2325" t="s">
        <v>90</v>
      </c>
      <c r="D2325" t="s">
        <v>88</v>
      </c>
      <c r="E2325">
        <v>100</v>
      </c>
      <c r="F2325" t="s">
        <v>110</v>
      </c>
      <c r="G2325" t="s">
        <v>96</v>
      </c>
      <c r="H2325" s="321">
        <v>0</v>
      </c>
      <c r="I2325" t="str">
        <f>Table3[[#This Row],[Company ]]&amp;Table3[[#This Row],[Product]]</f>
        <v>WH GroupPigs</v>
      </c>
      <c r="J2325" t="str">
        <f>INDEX('Company+Product scope'!D:D,MATCH(Table3[[#This Row],[Company+Product key]],'Company+Product scope'!C:C,0))</f>
        <v>Yes</v>
      </c>
    </row>
    <row r="2326" spans="1:10">
      <c r="A2326" t="s">
        <v>51</v>
      </c>
      <c r="B2326" t="s">
        <v>52</v>
      </c>
      <c r="C2326" t="s">
        <v>90</v>
      </c>
      <c r="D2326" t="s">
        <v>57</v>
      </c>
      <c r="E2326">
        <v>100</v>
      </c>
      <c r="F2326" t="s">
        <v>110</v>
      </c>
      <c r="G2326" t="s">
        <v>96</v>
      </c>
      <c r="H2326" s="321">
        <v>0</v>
      </c>
      <c r="I2326" t="str">
        <f>Table3[[#This Row],[Company ]]&amp;Table3[[#This Row],[Product]]</f>
        <v>JBSPigs</v>
      </c>
      <c r="J2326" t="str">
        <f>INDEX('Company+Product scope'!D:D,MATCH(Table3[[#This Row],[Company+Product key]],'Company+Product scope'!C:C,0))</f>
        <v>Yes</v>
      </c>
    </row>
    <row r="2327" spans="1:10">
      <c r="A2327" t="s">
        <v>51</v>
      </c>
      <c r="B2327" t="s">
        <v>52</v>
      </c>
      <c r="C2327" t="s">
        <v>90</v>
      </c>
      <c r="D2327" t="s">
        <v>54</v>
      </c>
      <c r="E2327">
        <v>100</v>
      </c>
      <c r="F2327" t="s">
        <v>110</v>
      </c>
      <c r="G2327" t="s">
        <v>96</v>
      </c>
      <c r="H2327" s="321">
        <v>0</v>
      </c>
      <c r="I2327" t="str">
        <f>Table3[[#This Row],[Company ]]&amp;Table3[[#This Row],[Product]]</f>
        <v>JBSPigs</v>
      </c>
      <c r="J2327" t="str">
        <f>INDEX('Company+Product scope'!D:D,MATCH(Table3[[#This Row],[Company+Product key]],'Company+Product scope'!C:C,0))</f>
        <v>Yes</v>
      </c>
    </row>
    <row r="2328" spans="1:10">
      <c r="A2328" t="s">
        <v>51</v>
      </c>
      <c r="B2328" t="s">
        <v>52</v>
      </c>
      <c r="C2328" t="s">
        <v>90</v>
      </c>
      <c r="D2328" t="s">
        <v>58</v>
      </c>
      <c r="E2328">
        <v>100</v>
      </c>
      <c r="F2328" t="s">
        <v>110</v>
      </c>
      <c r="G2328" t="s">
        <v>96</v>
      </c>
      <c r="H2328" s="321">
        <v>0</v>
      </c>
      <c r="I2328" t="str">
        <f>Table3[[#This Row],[Company ]]&amp;Table3[[#This Row],[Product]]</f>
        <v>JBSPigs</v>
      </c>
      <c r="J2328" t="str">
        <f>INDEX('Company+Product scope'!D:D,MATCH(Table3[[#This Row],[Company+Product key]],'Company+Product scope'!C:C,0))</f>
        <v>Yes</v>
      </c>
    </row>
    <row r="2329" spans="1:10">
      <c r="A2329" t="s">
        <v>51</v>
      </c>
      <c r="B2329" t="s">
        <v>52</v>
      </c>
      <c r="C2329" t="s">
        <v>90</v>
      </c>
      <c r="D2329" t="s">
        <v>64</v>
      </c>
      <c r="E2329">
        <v>100</v>
      </c>
      <c r="F2329" t="s">
        <v>110</v>
      </c>
      <c r="G2329" t="s">
        <v>96</v>
      </c>
      <c r="H2329" s="321">
        <v>0</v>
      </c>
      <c r="I2329" t="str">
        <f>Table3[[#This Row],[Company ]]&amp;Table3[[#This Row],[Product]]</f>
        <v>JBSPigs</v>
      </c>
      <c r="J2329" t="str">
        <f>INDEX('Company+Product scope'!D:D,MATCH(Table3[[#This Row],[Company+Product key]],'Company+Product scope'!C:C,0))</f>
        <v>Yes</v>
      </c>
    </row>
    <row r="2330" spans="1:10">
      <c r="A2330" t="s">
        <v>51</v>
      </c>
      <c r="B2330" t="s">
        <v>61</v>
      </c>
      <c r="C2330" t="s">
        <v>90</v>
      </c>
      <c r="D2330" t="s">
        <v>57</v>
      </c>
      <c r="E2330">
        <v>100</v>
      </c>
      <c r="F2330" t="s">
        <v>110</v>
      </c>
      <c r="G2330" t="s">
        <v>96</v>
      </c>
      <c r="H2330" s="321">
        <v>0</v>
      </c>
      <c r="I2330" t="str">
        <f>Table3[[#This Row],[Company ]]&amp;Table3[[#This Row],[Product]]</f>
        <v>TysonPigs</v>
      </c>
      <c r="J2330" t="str">
        <f>INDEX('Company+Product scope'!D:D,MATCH(Table3[[#This Row],[Company+Product key]],'Company+Product scope'!C:C,0))</f>
        <v>Yes</v>
      </c>
    </row>
    <row r="2331" spans="1:10">
      <c r="A2331" t="s">
        <v>51</v>
      </c>
      <c r="B2331" t="s">
        <v>70</v>
      </c>
      <c r="C2331" t="s">
        <v>90</v>
      </c>
      <c r="D2331" t="s">
        <v>64</v>
      </c>
      <c r="E2331">
        <v>100</v>
      </c>
      <c r="F2331" t="s">
        <v>110</v>
      </c>
      <c r="G2331" t="s">
        <v>96</v>
      </c>
      <c r="H2331" s="321">
        <v>0</v>
      </c>
      <c r="I2331" t="str">
        <f>Table3[[#This Row],[Company ]]&amp;Table3[[#This Row],[Product]]</f>
        <v>Tönnies GroupPigs</v>
      </c>
      <c r="J2331" t="str">
        <f>INDEX('Company+Product scope'!D:D,MATCH(Table3[[#This Row],[Company+Product key]],'Company+Product scope'!C:C,0))</f>
        <v>Yes</v>
      </c>
    </row>
    <row r="2332" spans="1:10">
      <c r="A2332" t="s">
        <v>51</v>
      </c>
      <c r="B2332" t="s">
        <v>67</v>
      </c>
      <c r="C2332" t="s">
        <v>90</v>
      </c>
      <c r="D2332" t="s">
        <v>64</v>
      </c>
      <c r="E2332">
        <v>100</v>
      </c>
      <c r="F2332" t="s">
        <v>110</v>
      </c>
      <c r="G2332" t="s">
        <v>96</v>
      </c>
      <c r="H2332" s="321">
        <v>0</v>
      </c>
      <c r="I2332" t="str">
        <f>Table3[[#This Row],[Company ]]&amp;Table3[[#This Row],[Product]]</f>
        <v>Danish CrownPigs</v>
      </c>
      <c r="J2332" t="str">
        <f>INDEX('Company+Product scope'!D:D,MATCH(Table3[[#This Row],[Company+Product key]],'Company+Product scope'!C:C,0))</f>
        <v>Yes</v>
      </c>
    </row>
    <row r="2333" spans="1:10">
      <c r="A2333" t="s">
        <v>51</v>
      </c>
      <c r="B2333" t="s">
        <v>67</v>
      </c>
      <c r="C2333" t="s">
        <v>90</v>
      </c>
      <c r="D2333" t="s">
        <v>88</v>
      </c>
      <c r="E2333">
        <v>100</v>
      </c>
      <c r="F2333" t="s">
        <v>110</v>
      </c>
      <c r="G2333" t="s">
        <v>96</v>
      </c>
      <c r="H2333" s="321">
        <v>0</v>
      </c>
      <c r="I2333" t="str">
        <f>Table3[[#This Row],[Company ]]&amp;Table3[[#This Row],[Product]]</f>
        <v>Danish CrownPigs</v>
      </c>
      <c r="J2333" t="str">
        <f>INDEX('Company+Product scope'!D:D,MATCH(Table3[[#This Row],[Company+Product key]],'Company+Product scope'!C:C,0))</f>
        <v>Yes</v>
      </c>
    </row>
    <row r="2334" spans="1:10">
      <c r="A2334" t="s">
        <v>51</v>
      </c>
      <c r="B2334" t="s">
        <v>66</v>
      </c>
      <c r="C2334" t="s">
        <v>90</v>
      </c>
      <c r="D2334" t="s">
        <v>64</v>
      </c>
      <c r="E2334">
        <v>100</v>
      </c>
      <c r="F2334" t="s">
        <v>110</v>
      </c>
      <c r="G2334" t="s">
        <v>96</v>
      </c>
      <c r="H2334" s="321">
        <v>0</v>
      </c>
      <c r="I2334" t="str">
        <f>Table3[[#This Row],[Company ]]&amp;Table3[[#This Row],[Product]]</f>
        <v>Vion Food GroupPigs</v>
      </c>
      <c r="J2334" t="str">
        <f>INDEX('Company+Product scope'!D:D,MATCH(Table3[[#This Row],[Company+Product key]],'Company+Product scope'!C:C,0))</f>
        <v>Yes</v>
      </c>
    </row>
    <row r="2335" spans="1:10">
      <c r="A2335" t="s">
        <v>51</v>
      </c>
      <c r="B2335" t="s">
        <v>91</v>
      </c>
      <c r="C2335" t="s">
        <v>90</v>
      </c>
      <c r="D2335" t="s">
        <v>72</v>
      </c>
      <c r="E2335">
        <v>100</v>
      </c>
      <c r="F2335" t="s">
        <v>110</v>
      </c>
      <c r="G2335" t="s">
        <v>96</v>
      </c>
      <c r="H2335" s="321">
        <v>0</v>
      </c>
      <c r="I2335" t="str">
        <f>Table3[[#This Row],[Company ]]&amp;Table3[[#This Row],[Product]]</f>
        <v>Muyuan FoodstuffPigs</v>
      </c>
      <c r="J2335" t="str">
        <f>INDEX('Company+Product scope'!D:D,MATCH(Table3[[#This Row],[Company+Product key]],'Company+Product scope'!C:C,0))</f>
        <v>Yes</v>
      </c>
    </row>
    <row r="2336" spans="1:10">
      <c r="A2336" t="s">
        <v>51</v>
      </c>
      <c r="B2336" t="s">
        <v>73</v>
      </c>
      <c r="C2336" t="s">
        <v>90</v>
      </c>
      <c r="D2336" t="s">
        <v>54</v>
      </c>
      <c r="E2336">
        <v>100</v>
      </c>
      <c r="F2336" t="s">
        <v>110</v>
      </c>
      <c r="G2336" t="s">
        <v>96</v>
      </c>
      <c r="H2336" s="321">
        <v>0</v>
      </c>
      <c r="I2336" t="str">
        <f>Table3[[#This Row],[Company ]]&amp;Table3[[#This Row],[Product]]</f>
        <v>BRFPigs</v>
      </c>
      <c r="J2336" t="str">
        <f>INDEX('Company+Product scope'!D:D,MATCH(Table3[[#This Row],[Company+Product key]],'Company+Product scope'!C:C,0))</f>
        <v>Yes</v>
      </c>
    </row>
    <row r="2337" spans="1:10">
      <c r="A2337" t="s">
        <v>51</v>
      </c>
      <c r="B2337" t="s">
        <v>92</v>
      </c>
      <c r="C2337" t="s">
        <v>90</v>
      </c>
      <c r="D2337" t="s">
        <v>64</v>
      </c>
      <c r="E2337">
        <v>100</v>
      </c>
      <c r="F2337" t="s">
        <v>110</v>
      </c>
      <c r="G2337" t="s">
        <v>96</v>
      </c>
      <c r="H2337" s="321">
        <v>0</v>
      </c>
      <c r="I2337" t="str">
        <f>Table3[[#This Row],[Company ]]&amp;Table3[[#This Row],[Product]]</f>
        <v>Grupo VallPigs</v>
      </c>
      <c r="J2337" t="str">
        <f>INDEX('Company+Product scope'!D:D,MATCH(Table3[[#This Row],[Company+Product key]],'Company+Product scope'!C:C,0))</f>
        <v>Yes</v>
      </c>
    </row>
    <row r="2338" spans="1:10">
      <c r="A2338" t="s">
        <v>51</v>
      </c>
      <c r="B2338" t="s">
        <v>93</v>
      </c>
      <c r="C2338" t="s">
        <v>90</v>
      </c>
      <c r="D2338" t="s">
        <v>72</v>
      </c>
      <c r="E2338">
        <v>100</v>
      </c>
      <c r="F2338" t="s">
        <v>110</v>
      </c>
      <c r="G2338" t="s">
        <v>96</v>
      </c>
      <c r="H2338" s="321">
        <v>0</v>
      </c>
      <c r="I2338" t="str">
        <f>Table3[[#This Row],[Company ]]&amp;Table3[[#This Row],[Product]]</f>
        <v>Zhengbang GroupPigs</v>
      </c>
      <c r="J2338" t="str">
        <f>INDEX('Company+Product scope'!D:D,MATCH(Table3[[#This Row],[Company+Product key]],'Company+Product scope'!C:C,0))</f>
        <v>Yes</v>
      </c>
    </row>
    <row r="2339" spans="1:10">
      <c r="A2339" t="s">
        <v>51</v>
      </c>
      <c r="B2339" t="s">
        <v>63</v>
      </c>
      <c r="C2339" t="s">
        <v>90</v>
      </c>
      <c r="D2339" t="s">
        <v>64</v>
      </c>
      <c r="E2339">
        <v>100</v>
      </c>
      <c r="F2339" t="s">
        <v>110</v>
      </c>
      <c r="G2339" t="s">
        <v>96</v>
      </c>
      <c r="H2339" s="321">
        <v>0</v>
      </c>
      <c r="I2339" t="str">
        <f>Table3[[#This Row],[Company ]]&amp;Table3[[#This Row],[Product]]</f>
        <v>BigardPigs</v>
      </c>
      <c r="J2339" t="str">
        <f>INDEX('Company+Product scope'!D:D,MATCH(Table3[[#This Row],[Company+Product key]],'Company+Product scope'!C:C,0))</f>
        <v>Yes</v>
      </c>
    </row>
    <row r="2340" spans="1:10">
      <c r="A2340" t="s">
        <v>51</v>
      </c>
      <c r="B2340" t="s">
        <v>89</v>
      </c>
      <c r="C2340" t="s">
        <v>90</v>
      </c>
      <c r="D2340" t="s">
        <v>54</v>
      </c>
      <c r="E2340">
        <v>100</v>
      </c>
      <c r="F2340" t="s">
        <v>110</v>
      </c>
      <c r="G2340" t="s">
        <v>96</v>
      </c>
      <c r="H2340" s="321">
        <v>0</v>
      </c>
      <c r="I2340" t="str">
        <f>Table3[[#This Row],[Company ]]&amp;Table3[[#This Row],[Product]]</f>
        <v>Aurora AlimentosPigs</v>
      </c>
      <c r="J2340" t="str">
        <f>INDEX('Company+Product scope'!D:D,MATCH(Table3[[#This Row],[Company+Product key]],'Company+Product scope'!C:C,0))</f>
        <v>Yes</v>
      </c>
    </row>
    <row r="2341" spans="1:10">
      <c r="A2341" t="s">
        <v>51</v>
      </c>
      <c r="B2341" t="s">
        <v>77</v>
      </c>
      <c r="C2341" t="s">
        <v>90</v>
      </c>
      <c r="D2341" t="s">
        <v>57</v>
      </c>
      <c r="E2341">
        <v>100</v>
      </c>
      <c r="F2341" t="s">
        <v>110</v>
      </c>
      <c r="G2341" t="s">
        <v>96</v>
      </c>
      <c r="H2341" s="321">
        <v>0</v>
      </c>
      <c r="I2341" t="str">
        <f>Table3[[#This Row],[Company ]]&amp;Table3[[#This Row],[Product]]</f>
        <v>Charoen PokphandPigs</v>
      </c>
      <c r="J2341" t="str">
        <f>INDEX('Company+Product scope'!D:D,MATCH(Table3[[#This Row],[Company+Product key]],'Company+Product scope'!C:C,0))</f>
        <v>Yes</v>
      </c>
    </row>
    <row r="2342" spans="1:10">
      <c r="A2342" t="s">
        <v>51</v>
      </c>
      <c r="B2342" t="s">
        <v>77</v>
      </c>
      <c r="C2342" t="s">
        <v>90</v>
      </c>
      <c r="D2342" t="s">
        <v>78</v>
      </c>
      <c r="E2342">
        <v>100</v>
      </c>
      <c r="F2342" t="s">
        <v>110</v>
      </c>
      <c r="G2342" t="s">
        <v>96</v>
      </c>
      <c r="H2342" s="321">
        <v>0</v>
      </c>
      <c r="I2342" t="str">
        <f>Table3[[#This Row],[Company ]]&amp;Table3[[#This Row],[Product]]</f>
        <v>Charoen PokphandPigs</v>
      </c>
      <c r="J2342" t="str">
        <f>INDEX('Company+Product scope'!D:D,MATCH(Table3[[#This Row],[Company+Product key]],'Company+Product scope'!C:C,0))</f>
        <v>Yes</v>
      </c>
    </row>
    <row r="2343" spans="1:10">
      <c r="A2343" t="s">
        <v>51</v>
      </c>
      <c r="B2343" t="s">
        <v>77</v>
      </c>
      <c r="C2343" t="s">
        <v>90</v>
      </c>
      <c r="D2343" t="s">
        <v>72</v>
      </c>
      <c r="E2343">
        <v>100</v>
      </c>
      <c r="F2343" t="s">
        <v>110</v>
      </c>
      <c r="G2343" t="s">
        <v>96</v>
      </c>
      <c r="H2343" s="321">
        <v>0</v>
      </c>
      <c r="I2343" t="str">
        <f>Table3[[#This Row],[Company ]]&amp;Table3[[#This Row],[Product]]</f>
        <v>Charoen PokphandPigs</v>
      </c>
      <c r="J2343" t="str">
        <f>INDEX('Company+Product scope'!D:D,MATCH(Table3[[#This Row],[Company+Product key]],'Company+Product scope'!C:C,0))</f>
        <v>Yes</v>
      </c>
    </row>
    <row r="2344" spans="1:10">
      <c r="A2344" t="s">
        <v>51</v>
      </c>
      <c r="B2344" t="s">
        <v>69</v>
      </c>
      <c r="C2344" t="s">
        <v>90</v>
      </c>
      <c r="D2344" t="s">
        <v>64</v>
      </c>
      <c r="E2344">
        <v>100</v>
      </c>
      <c r="F2344" t="s">
        <v>110</v>
      </c>
      <c r="G2344" t="s">
        <v>96</v>
      </c>
      <c r="H2344" s="321">
        <v>0</v>
      </c>
      <c r="I2344" t="str">
        <f>Table3[[#This Row],[Company ]]&amp;Table3[[#This Row],[Product]]</f>
        <v>WestfleischPigs</v>
      </c>
      <c r="J2344" t="str">
        <f>INDEX('Company+Product scope'!D:D,MATCH(Table3[[#This Row],[Company+Product key]],'Company+Product scope'!C:C,0))</f>
        <v>Yes</v>
      </c>
    </row>
    <row r="2345" spans="1:10">
      <c r="A2345" t="s">
        <v>51</v>
      </c>
      <c r="B2345" t="s">
        <v>94</v>
      </c>
      <c r="C2345" t="s">
        <v>90</v>
      </c>
      <c r="D2345" t="s">
        <v>64</v>
      </c>
      <c r="E2345">
        <v>100</v>
      </c>
      <c r="F2345" t="s">
        <v>110</v>
      </c>
      <c r="G2345" t="s">
        <v>96</v>
      </c>
      <c r="H2345" s="321">
        <v>0</v>
      </c>
      <c r="I2345" t="str">
        <f>Table3[[#This Row],[Company ]]&amp;Table3[[#This Row],[Product]]</f>
        <v>Grupo JorgePigs</v>
      </c>
      <c r="J2345" t="str">
        <f>INDEX('Company+Product scope'!D:D,MATCH(Table3[[#This Row],[Company+Product key]],'Company+Product scope'!C:C,0))</f>
        <v>Yes</v>
      </c>
    </row>
    <row r="2346" spans="1:10">
      <c r="A2346" t="s">
        <v>51</v>
      </c>
      <c r="B2346" t="s">
        <v>83</v>
      </c>
      <c r="C2346" t="s">
        <v>90</v>
      </c>
      <c r="D2346" t="s">
        <v>72</v>
      </c>
      <c r="E2346">
        <v>100</v>
      </c>
      <c r="F2346" t="s">
        <v>110</v>
      </c>
      <c r="G2346" t="s">
        <v>96</v>
      </c>
      <c r="H2346" s="321">
        <v>0</v>
      </c>
      <c r="I2346" t="str">
        <f>Table3[[#This Row],[Company ]]&amp;Table3[[#This Row],[Product]]</f>
        <v>New Hope GroupPigs</v>
      </c>
      <c r="J2346" t="str">
        <f>INDEX('Company+Product scope'!D:D,MATCH(Table3[[#This Row],[Company+Product key]],'Company+Product scope'!C:C,0))</f>
        <v>Yes</v>
      </c>
    </row>
    <row r="2347" spans="1:10">
      <c r="A2347" t="s">
        <v>51</v>
      </c>
      <c r="B2347" t="s">
        <v>74</v>
      </c>
      <c r="C2347" t="s">
        <v>90</v>
      </c>
      <c r="D2347" t="s">
        <v>72</v>
      </c>
      <c r="E2347">
        <v>100</v>
      </c>
      <c r="F2347" t="s">
        <v>110</v>
      </c>
      <c r="G2347" t="s">
        <v>96</v>
      </c>
      <c r="H2347" s="321">
        <v>0</v>
      </c>
      <c r="I2347" t="str">
        <f>Table3[[#This Row],[Company ]]&amp;Table3[[#This Row],[Product]]</f>
        <v>Wen's Food GroupPigs</v>
      </c>
      <c r="J2347" t="str">
        <f>INDEX('Company+Product scope'!D:D,MATCH(Table3[[#This Row],[Company+Product key]],'Company+Product scope'!C:C,0))</f>
        <v>Yes</v>
      </c>
    </row>
    <row r="2348" spans="1:10">
      <c r="A2348" t="s">
        <v>51</v>
      </c>
      <c r="B2348" t="s">
        <v>65</v>
      </c>
      <c r="C2348" t="s">
        <v>90</v>
      </c>
      <c r="D2348" t="s">
        <v>64</v>
      </c>
      <c r="E2348">
        <v>100</v>
      </c>
      <c r="F2348" t="s">
        <v>110</v>
      </c>
      <c r="G2348" t="s">
        <v>96</v>
      </c>
      <c r="H2348" s="321">
        <v>0</v>
      </c>
      <c r="I2348" t="str">
        <f>Table3[[#This Row],[Company ]]&amp;Table3[[#This Row],[Product]]</f>
        <v>Gruppo CremoniniPigs</v>
      </c>
      <c r="J2348" t="str">
        <f>INDEX('Company+Product scope'!D:D,MATCH(Table3[[#This Row],[Company+Product key]],'Company+Product scope'!C:C,0))</f>
        <v>Yes</v>
      </c>
    </row>
    <row r="2349" spans="1:10">
      <c r="A2349" t="s">
        <v>51</v>
      </c>
      <c r="B2349" t="s">
        <v>52</v>
      </c>
      <c r="C2349" t="s">
        <v>53</v>
      </c>
      <c r="D2349" t="s">
        <v>54</v>
      </c>
      <c r="E2349">
        <v>100</v>
      </c>
      <c r="F2349" t="s">
        <v>111</v>
      </c>
      <c r="G2349" t="s">
        <v>96</v>
      </c>
      <c r="H2349" s="321">
        <v>0</v>
      </c>
      <c r="I2349" t="str">
        <f>Table3[[#This Row],[Company ]]&amp;Table3[[#This Row],[Product]]</f>
        <v>JBSCattle</v>
      </c>
      <c r="J2349" t="str">
        <f>INDEX('Company+Product scope'!D:D,MATCH(Table3[[#This Row],[Company+Product key]],'Company+Product scope'!C:C,0))</f>
        <v>Yes</v>
      </c>
    </row>
    <row r="2350" spans="1:10">
      <c r="A2350" t="s">
        <v>51</v>
      </c>
      <c r="B2350" t="s">
        <v>52</v>
      </c>
      <c r="C2350" t="s">
        <v>53</v>
      </c>
      <c r="D2350" t="s">
        <v>57</v>
      </c>
      <c r="E2350">
        <v>100</v>
      </c>
      <c r="F2350" t="s">
        <v>111</v>
      </c>
      <c r="G2350" t="s">
        <v>96</v>
      </c>
      <c r="H2350" s="321">
        <v>0</v>
      </c>
      <c r="I2350" t="str">
        <f>Table3[[#This Row],[Company ]]&amp;Table3[[#This Row],[Product]]</f>
        <v>JBSCattle</v>
      </c>
      <c r="J2350" t="str">
        <f>INDEX('Company+Product scope'!D:D,MATCH(Table3[[#This Row],[Company+Product key]],'Company+Product scope'!C:C,0))</f>
        <v>Yes</v>
      </c>
    </row>
    <row r="2351" spans="1:10">
      <c r="A2351" t="s">
        <v>51</v>
      </c>
      <c r="B2351" t="s">
        <v>52</v>
      </c>
      <c r="C2351" t="s">
        <v>53</v>
      </c>
      <c r="D2351" t="s">
        <v>58</v>
      </c>
      <c r="E2351">
        <v>100</v>
      </c>
      <c r="F2351" t="s">
        <v>111</v>
      </c>
      <c r="G2351" t="s">
        <v>96</v>
      </c>
      <c r="H2351" s="321">
        <v>0</v>
      </c>
      <c r="I2351" t="str">
        <f>Table3[[#This Row],[Company ]]&amp;Table3[[#This Row],[Product]]</f>
        <v>JBSCattle</v>
      </c>
      <c r="J2351" t="str">
        <f>INDEX('Company+Product scope'!D:D,MATCH(Table3[[#This Row],[Company+Product key]],'Company+Product scope'!C:C,0))</f>
        <v>Yes</v>
      </c>
    </row>
    <row r="2352" spans="1:10">
      <c r="A2352" t="s">
        <v>51</v>
      </c>
      <c r="B2352" t="s">
        <v>59</v>
      </c>
      <c r="C2352" t="s">
        <v>53</v>
      </c>
      <c r="D2352" t="s">
        <v>54</v>
      </c>
      <c r="E2352">
        <v>100</v>
      </c>
      <c r="F2352" t="s">
        <v>111</v>
      </c>
      <c r="G2352" t="s">
        <v>96</v>
      </c>
      <c r="H2352" s="321">
        <v>0</v>
      </c>
      <c r="I2352" t="str">
        <f>Table3[[#This Row],[Company ]]&amp;Table3[[#This Row],[Product]]</f>
        <v>MarfrigCattle</v>
      </c>
      <c r="J2352" t="str">
        <f>INDEX('Company+Product scope'!D:D,MATCH(Table3[[#This Row],[Company+Product key]],'Company+Product scope'!C:C,0))</f>
        <v>Yes</v>
      </c>
    </row>
    <row r="2353" spans="1:10">
      <c r="A2353" t="s">
        <v>51</v>
      </c>
      <c r="B2353" t="s">
        <v>59</v>
      </c>
      <c r="C2353" t="s">
        <v>53</v>
      </c>
      <c r="D2353" t="s">
        <v>57</v>
      </c>
      <c r="E2353">
        <v>100</v>
      </c>
      <c r="F2353" t="s">
        <v>111</v>
      </c>
      <c r="G2353" t="s">
        <v>96</v>
      </c>
      <c r="H2353" s="321">
        <v>0</v>
      </c>
      <c r="I2353" t="str">
        <f>Table3[[#This Row],[Company ]]&amp;Table3[[#This Row],[Product]]</f>
        <v>MarfrigCattle</v>
      </c>
      <c r="J2353" t="str">
        <f>INDEX('Company+Product scope'!D:D,MATCH(Table3[[#This Row],[Company+Product key]],'Company+Product scope'!C:C,0))</f>
        <v>Yes</v>
      </c>
    </row>
    <row r="2354" spans="1:10">
      <c r="A2354" t="s">
        <v>51</v>
      </c>
      <c r="B2354" t="s">
        <v>60</v>
      </c>
      <c r="C2354" t="s">
        <v>53</v>
      </c>
      <c r="D2354" t="s">
        <v>57</v>
      </c>
      <c r="E2354">
        <v>100</v>
      </c>
      <c r="F2354" t="s">
        <v>111</v>
      </c>
      <c r="G2354" t="s">
        <v>96</v>
      </c>
      <c r="H2354" s="321">
        <v>0</v>
      </c>
      <c r="I2354" t="str">
        <f>Table3[[#This Row],[Company ]]&amp;Table3[[#This Row],[Product]]</f>
        <v>CargillCattle</v>
      </c>
      <c r="J2354" t="str">
        <f>INDEX('Company+Product scope'!D:D,MATCH(Table3[[#This Row],[Company+Product key]],'Company+Product scope'!C:C,0))</f>
        <v>Yes</v>
      </c>
    </row>
    <row r="2355" spans="1:10">
      <c r="A2355" t="s">
        <v>51</v>
      </c>
      <c r="B2355" t="s">
        <v>60</v>
      </c>
      <c r="C2355" t="s">
        <v>53</v>
      </c>
      <c r="D2355" t="s">
        <v>58</v>
      </c>
      <c r="E2355">
        <v>100</v>
      </c>
      <c r="F2355" t="s">
        <v>111</v>
      </c>
      <c r="G2355" t="s">
        <v>96</v>
      </c>
      <c r="H2355" s="321">
        <v>0</v>
      </c>
      <c r="I2355" t="str">
        <f>Table3[[#This Row],[Company ]]&amp;Table3[[#This Row],[Product]]</f>
        <v>CargillCattle</v>
      </c>
      <c r="J2355" t="str">
        <f>INDEX('Company+Product scope'!D:D,MATCH(Table3[[#This Row],[Company+Product key]],'Company+Product scope'!C:C,0))</f>
        <v>Yes</v>
      </c>
    </row>
    <row r="2356" spans="1:10">
      <c r="A2356" t="s">
        <v>51</v>
      </c>
      <c r="B2356" t="s">
        <v>61</v>
      </c>
      <c r="C2356" t="s">
        <v>53</v>
      </c>
      <c r="D2356" t="s">
        <v>57</v>
      </c>
      <c r="E2356">
        <v>100</v>
      </c>
      <c r="F2356" t="s">
        <v>111</v>
      </c>
      <c r="G2356" t="s">
        <v>96</v>
      </c>
      <c r="H2356" s="321">
        <v>0</v>
      </c>
      <c r="I2356" t="str">
        <f>Table3[[#This Row],[Company ]]&amp;Table3[[#This Row],[Product]]</f>
        <v>TysonCattle</v>
      </c>
      <c r="J2356" t="str">
        <f>INDEX('Company+Product scope'!D:D,MATCH(Table3[[#This Row],[Company+Product key]],'Company+Product scope'!C:C,0))</f>
        <v>Yes</v>
      </c>
    </row>
    <row r="2357" spans="1:10">
      <c r="A2357" t="s">
        <v>51</v>
      </c>
      <c r="B2357" t="s">
        <v>61</v>
      </c>
      <c r="C2357" t="s">
        <v>53</v>
      </c>
      <c r="D2357" t="s">
        <v>58</v>
      </c>
      <c r="E2357">
        <v>100</v>
      </c>
      <c r="F2357" t="s">
        <v>111</v>
      </c>
      <c r="G2357" t="s">
        <v>96</v>
      </c>
      <c r="H2357" s="321">
        <v>0</v>
      </c>
      <c r="I2357" t="str">
        <f>Table3[[#This Row],[Company ]]&amp;Table3[[#This Row],[Product]]</f>
        <v>TysonCattle</v>
      </c>
      <c r="J2357" t="str">
        <f>INDEX('Company+Product scope'!D:D,MATCH(Table3[[#This Row],[Company+Product key]],'Company+Product scope'!C:C,0))</f>
        <v>Yes</v>
      </c>
    </row>
    <row r="2358" spans="1:10">
      <c r="A2358" t="s">
        <v>51</v>
      </c>
      <c r="B2358" t="s">
        <v>62</v>
      </c>
      <c r="C2358" t="s">
        <v>53</v>
      </c>
      <c r="D2358" t="s">
        <v>54</v>
      </c>
      <c r="E2358">
        <v>100</v>
      </c>
      <c r="F2358" t="s">
        <v>111</v>
      </c>
      <c r="G2358" t="s">
        <v>96</v>
      </c>
      <c r="H2358" s="321">
        <v>0</v>
      </c>
      <c r="I2358" t="str">
        <f>Table3[[#This Row],[Company ]]&amp;Table3[[#This Row],[Product]]</f>
        <v>MinervaCattle</v>
      </c>
      <c r="J2358" t="str">
        <f>INDEX('Company+Product scope'!D:D,MATCH(Table3[[#This Row],[Company+Product key]],'Company+Product scope'!C:C,0))</f>
        <v>Yes</v>
      </c>
    </row>
    <row r="2359" spans="1:10">
      <c r="A2359" t="s">
        <v>51</v>
      </c>
      <c r="B2359" t="s">
        <v>63</v>
      </c>
      <c r="C2359" t="s">
        <v>53</v>
      </c>
      <c r="D2359" t="s">
        <v>64</v>
      </c>
      <c r="E2359">
        <v>100</v>
      </c>
      <c r="F2359" t="s">
        <v>111</v>
      </c>
      <c r="G2359" t="s">
        <v>96</v>
      </c>
      <c r="H2359" s="321">
        <v>0</v>
      </c>
      <c r="I2359" t="str">
        <f>Table3[[#This Row],[Company ]]&amp;Table3[[#This Row],[Product]]</f>
        <v>BigardCattle</v>
      </c>
      <c r="J2359" t="str">
        <f>INDEX('Company+Product scope'!D:D,MATCH(Table3[[#This Row],[Company+Product key]],'Company+Product scope'!C:C,0))</f>
        <v>Yes</v>
      </c>
    </row>
    <row r="2360" spans="1:10">
      <c r="A2360" t="s">
        <v>51</v>
      </c>
      <c r="B2360" t="s">
        <v>65</v>
      </c>
      <c r="C2360" t="s">
        <v>53</v>
      </c>
      <c r="D2360" t="s">
        <v>64</v>
      </c>
      <c r="E2360">
        <v>100</v>
      </c>
      <c r="F2360" t="s">
        <v>111</v>
      </c>
      <c r="G2360" t="s">
        <v>96</v>
      </c>
      <c r="H2360" s="321">
        <v>0</v>
      </c>
      <c r="I2360" t="str">
        <f>Table3[[#This Row],[Company ]]&amp;Table3[[#This Row],[Product]]</f>
        <v>Gruppo CremoniniCattle</v>
      </c>
      <c r="J2360" t="str">
        <f>INDEX('Company+Product scope'!D:D,MATCH(Table3[[#This Row],[Company+Product key]],'Company+Product scope'!C:C,0))</f>
        <v>Yes</v>
      </c>
    </row>
    <row r="2361" spans="1:10">
      <c r="A2361" t="s">
        <v>51</v>
      </c>
      <c r="B2361" t="s">
        <v>66</v>
      </c>
      <c r="C2361" t="s">
        <v>53</v>
      </c>
      <c r="D2361" t="s">
        <v>64</v>
      </c>
      <c r="E2361">
        <v>100</v>
      </c>
      <c r="F2361" t="s">
        <v>111</v>
      </c>
      <c r="G2361" t="s">
        <v>96</v>
      </c>
      <c r="H2361" s="321">
        <v>0</v>
      </c>
      <c r="I2361" t="str">
        <f>Table3[[#This Row],[Company ]]&amp;Table3[[#This Row],[Product]]</f>
        <v>Vion Food GroupCattle</v>
      </c>
      <c r="J2361" t="str">
        <f>INDEX('Company+Product scope'!D:D,MATCH(Table3[[#This Row],[Company+Product key]],'Company+Product scope'!C:C,0))</f>
        <v>Yes</v>
      </c>
    </row>
    <row r="2362" spans="1:10">
      <c r="A2362" t="s">
        <v>51</v>
      </c>
      <c r="B2362" t="s">
        <v>67</v>
      </c>
      <c r="C2362" t="s">
        <v>53</v>
      </c>
      <c r="D2362" t="s">
        <v>64</v>
      </c>
      <c r="E2362">
        <v>100</v>
      </c>
      <c r="F2362" t="s">
        <v>111</v>
      </c>
      <c r="G2362" t="s">
        <v>96</v>
      </c>
      <c r="H2362" s="321">
        <v>0</v>
      </c>
      <c r="I2362" t="str">
        <f>Table3[[#This Row],[Company ]]&amp;Table3[[#This Row],[Product]]</f>
        <v>Danish CrownCattle</v>
      </c>
      <c r="J2362" t="str">
        <f>INDEX('Company+Product scope'!D:D,MATCH(Table3[[#This Row],[Company+Product key]],'Company+Product scope'!C:C,0))</f>
        <v>Yes</v>
      </c>
    </row>
    <row r="2363" spans="1:10">
      <c r="A2363" t="s">
        <v>51</v>
      </c>
      <c r="B2363" t="s">
        <v>68</v>
      </c>
      <c r="C2363" t="s">
        <v>53</v>
      </c>
      <c r="D2363" t="s">
        <v>58</v>
      </c>
      <c r="E2363">
        <v>100</v>
      </c>
      <c r="F2363" t="s">
        <v>111</v>
      </c>
      <c r="G2363" t="s">
        <v>96</v>
      </c>
      <c r="H2363" s="321">
        <v>0</v>
      </c>
      <c r="I2363" t="str">
        <f>Table3[[#This Row],[Company ]]&amp;Table3[[#This Row],[Product]]</f>
        <v>Teys Cattle</v>
      </c>
      <c r="J2363" t="str">
        <f>INDEX('Company+Product scope'!D:D,MATCH(Table3[[#This Row],[Company+Product key]],'Company+Product scope'!C:C,0))</f>
        <v>Yes</v>
      </c>
    </row>
    <row r="2364" spans="1:10">
      <c r="A2364" t="s">
        <v>51</v>
      </c>
      <c r="B2364" t="s">
        <v>69</v>
      </c>
      <c r="C2364" t="s">
        <v>53</v>
      </c>
      <c r="D2364" t="s">
        <v>64</v>
      </c>
      <c r="E2364">
        <v>100</v>
      </c>
      <c r="F2364" t="s">
        <v>111</v>
      </c>
      <c r="G2364" t="s">
        <v>96</v>
      </c>
      <c r="H2364" s="321">
        <v>0</v>
      </c>
      <c r="I2364" t="str">
        <f>Table3[[#This Row],[Company ]]&amp;Table3[[#This Row],[Product]]</f>
        <v>WestfleischCattle</v>
      </c>
      <c r="J2364" t="str">
        <f>INDEX('Company+Product scope'!D:D,MATCH(Table3[[#This Row],[Company+Product key]],'Company+Product scope'!C:C,0))</f>
        <v>Yes</v>
      </c>
    </row>
    <row r="2365" spans="1:10">
      <c r="A2365" t="s">
        <v>51</v>
      </c>
      <c r="B2365" t="s">
        <v>70</v>
      </c>
      <c r="C2365" t="s">
        <v>53</v>
      </c>
      <c r="D2365" t="s">
        <v>64</v>
      </c>
      <c r="E2365">
        <v>100</v>
      </c>
      <c r="F2365" t="s">
        <v>111</v>
      </c>
      <c r="G2365" t="s">
        <v>96</v>
      </c>
      <c r="H2365" s="321">
        <v>0</v>
      </c>
      <c r="I2365" t="str">
        <f>Table3[[#This Row],[Company ]]&amp;Table3[[#This Row],[Product]]</f>
        <v>Tönnies GroupCattle</v>
      </c>
      <c r="J2365" t="str">
        <f>INDEX('Company+Product scope'!D:D,MATCH(Table3[[#This Row],[Company+Product key]],'Company+Product scope'!C:C,0))</f>
        <v>Yes</v>
      </c>
    </row>
    <row r="2366" spans="1:10">
      <c r="A2366" t="s">
        <v>51</v>
      </c>
      <c r="B2366" t="s">
        <v>52</v>
      </c>
      <c r="C2366" t="s">
        <v>71</v>
      </c>
      <c r="D2366" t="s">
        <v>57</v>
      </c>
      <c r="E2366">
        <v>100</v>
      </c>
      <c r="F2366" t="s">
        <v>111</v>
      </c>
      <c r="G2366" t="s">
        <v>96</v>
      </c>
      <c r="H2366" s="321">
        <v>0</v>
      </c>
      <c r="I2366" t="str">
        <f>Table3[[#This Row],[Company ]]&amp;Table3[[#This Row],[Product]]</f>
        <v>JBSChicken</v>
      </c>
      <c r="J2366" t="str">
        <f>INDEX('Company+Product scope'!D:D,MATCH(Table3[[#This Row],[Company+Product key]],'Company+Product scope'!C:C,0))</f>
        <v>Yes</v>
      </c>
    </row>
    <row r="2367" spans="1:10">
      <c r="A2367" t="s">
        <v>51</v>
      </c>
      <c r="B2367" t="s">
        <v>52</v>
      </c>
      <c r="C2367" t="s">
        <v>71</v>
      </c>
      <c r="D2367" t="s">
        <v>54</v>
      </c>
      <c r="E2367">
        <v>100</v>
      </c>
      <c r="F2367" t="s">
        <v>111</v>
      </c>
      <c r="G2367" t="s">
        <v>96</v>
      </c>
      <c r="H2367" s="321">
        <v>0</v>
      </c>
      <c r="I2367" t="str">
        <f>Table3[[#This Row],[Company ]]&amp;Table3[[#This Row],[Product]]</f>
        <v>JBSChicken</v>
      </c>
      <c r="J2367" t="str">
        <f>INDEX('Company+Product scope'!D:D,MATCH(Table3[[#This Row],[Company+Product key]],'Company+Product scope'!C:C,0))</f>
        <v>Yes</v>
      </c>
    </row>
    <row r="2368" spans="1:10">
      <c r="A2368" t="s">
        <v>51</v>
      </c>
      <c r="B2368" t="s">
        <v>52</v>
      </c>
      <c r="C2368" t="s">
        <v>71</v>
      </c>
      <c r="D2368" t="s">
        <v>64</v>
      </c>
      <c r="E2368">
        <v>100</v>
      </c>
      <c r="F2368" t="s">
        <v>111</v>
      </c>
      <c r="G2368" t="s">
        <v>96</v>
      </c>
      <c r="H2368" s="321">
        <v>0</v>
      </c>
      <c r="I2368" t="str">
        <f>Table3[[#This Row],[Company ]]&amp;Table3[[#This Row],[Product]]</f>
        <v>JBSChicken</v>
      </c>
      <c r="J2368" t="str">
        <f>INDEX('Company+Product scope'!D:D,MATCH(Table3[[#This Row],[Company+Product key]],'Company+Product scope'!C:C,0))</f>
        <v>Yes</v>
      </c>
    </row>
    <row r="2369" spans="1:10">
      <c r="A2369" t="s">
        <v>51</v>
      </c>
      <c r="B2369" t="s">
        <v>61</v>
      </c>
      <c r="C2369" t="s">
        <v>71</v>
      </c>
      <c r="D2369" t="s">
        <v>57</v>
      </c>
      <c r="E2369">
        <v>100</v>
      </c>
      <c r="F2369" t="s">
        <v>111</v>
      </c>
      <c r="G2369" t="s">
        <v>96</v>
      </c>
      <c r="H2369" s="321">
        <v>0</v>
      </c>
      <c r="I2369" t="str">
        <f>Table3[[#This Row],[Company ]]&amp;Table3[[#This Row],[Product]]</f>
        <v>TysonChicken</v>
      </c>
      <c r="J2369" t="str">
        <f>INDEX('Company+Product scope'!D:D,MATCH(Table3[[#This Row],[Company+Product key]],'Company+Product scope'!C:C,0))</f>
        <v>Yes</v>
      </c>
    </row>
    <row r="2370" spans="1:10">
      <c r="A2370" t="s">
        <v>51</v>
      </c>
      <c r="B2370" t="s">
        <v>61</v>
      </c>
      <c r="C2370" t="s">
        <v>71</v>
      </c>
      <c r="D2370" t="s">
        <v>72</v>
      </c>
      <c r="E2370">
        <v>100</v>
      </c>
      <c r="F2370" t="s">
        <v>111</v>
      </c>
      <c r="G2370" t="s">
        <v>96</v>
      </c>
      <c r="H2370" s="321">
        <v>2486642.5161290322</v>
      </c>
      <c r="I2370" t="str">
        <f>Table3[[#This Row],[Company ]]&amp;Table3[[#This Row],[Product]]</f>
        <v>TysonChicken</v>
      </c>
      <c r="J2370" t="str">
        <f>INDEX('Company+Product scope'!D:D,MATCH(Table3[[#This Row],[Company+Product key]],'Company+Product scope'!C:C,0))</f>
        <v>Yes</v>
      </c>
    </row>
    <row r="2371" spans="1:10">
      <c r="A2371" t="s">
        <v>51</v>
      </c>
      <c r="B2371" t="s">
        <v>73</v>
      </c>
      <c r="C2371" t="s">
        <v>71</v>
      </c>
      <c r="D2371" t="s">
        <v>54</v>
      </c>
      <c r="E2371">
        <v>100</v>
      </c>
      <c r="F2371" t="s">
        <v>111</v>
      </c>
      <c r="G2371" t="s">
        <v>96</v>
      </c>
      <c r="H2371" s="321">
        <v>0</v>
      </c>
      <c r="I2371" t="str">
        <f>Table3[[#This Row],[Company ]]&amp;Table3[[#This Row],[Product]]</f>
        <v>BRFChicken</v>
      </c>
      <c r="J2371" t="str">
        <f>INDEX('Company+Product scope'!D:D,MATCH(Table3[[#This Row],[Company+Product key]],'Company+Product scope'!C:C,0))</f>
        <v>Yes</v>
      </c>
    </row>
    <row r="2372" spans="1:10">
      <c r="A2372" t="s">
        <v>51</v>
      </c>
      <c r="B2372" t="s">
        <v>74</v>
      </c>
      <c r="C2372" t="s">
        <v>71</v>
      </c>
      <c r="D2372" t="s">
        <v>72</v>
      </c>
      <c r="E2372">
        <v>100</v>
      </c>
      <c r="F2372" t="s">
        <v>111</v>
      </c>
      <c r="G2372" t="s">
        <v>96</v>
      </c>
      <c r="H2372" s="321">
        <v>14085981</v>
      </c>
      <c r="I2372" t="str">
        <f>Table3[[#This Row],[Company ]]&amp;Table3[[#This Row],[Product]]</f>
        <v>Wen's Food GroupChicken</v>
      </c>
      <c r="J2372" t="str">
        <f>INDEX('Company+Product scope'!D:D,MATCH(Table3[[#This Row],[Company+Product key]],'Company+Product scope'!C:C,0))</f>
        <v>Yes</v>
      </c>
    </row>
    <row r="2373" spans="1:10">
      <c r="A2373" t="s">
        <v>51</v>
      </c>
      <c r="B2373" t="s">
        <v>60</v>
      </c>
      <c r="C2373" t="s">
        <v>71</v>
      </c>
      <c r="D2373" t="s">
        <v>57</v>
      </c>
      <c r="E2373">
        <v>100</v>
      </c>
      <c r="F2373" t="s">
        <v>111</v>
      </c>
      <c r="G2373" t="s">
        <v>96</v>
      </c>
      <c r="H2373" s="321">
        <v>0</v>
      </c>
      <c r="I2373" t="str">
        <f>Table3[[#This Row],[Company ]]&amp;Table3[[#This Row],[Product]]</f>
        <v>CargillChicken</v>
      </c>
      <c r="J2373" t="str">
        <f>INDEX('Company+Product scope'!D:D,MATCH(Table3[[#This Row],[Company+Product key]],'Company+Product scope'!C:C,0))</f>
        <v>Yes</v>
      </c>
    </row>
    <row r="2374" spans="1:10">
      <c r="A2374" t="s">
        <v>51</v>
      </c>
      <c r="B2374" t="s">
        <v>60</v>
      </c>
      <c r="C2374" t="s">
        <v>71</v>
      </c>
      <c r="D2374" t="s">
        <v>54</v>
      </c>
      <c r="E2374">
        <v>100</v>
      </c>
      <c r="F2374" t="s">
        <v>111</v>
      </c>
      <c r="G2374" t="s">
        <v>96</v>
      </c>
      <c r="H2374" s="321">
        <v>0</v>
      </c>
      <c r="I2374" t="str">
        <f>Table3[[#This Row],[Company ]]&amp;Table3[[#This Row],[Product]]</f>
        <v>CargillChicken</v>
      </c>
      <c r="J2374" t="str">
        <f>INDEX('Company+Product scope'!D:D,MATCH(Table3[[#This Row],[Company+Product key]],'Company+Product scope'!C:C,0))</f>
        <v>Yes</v>
      </c>
    </row>
    <row r="2375" spans="1:10">
      <c r="A2375" t="s">
        <v>51</v>
      </c>
      <c r="B2375" t="s">
        <v>60</v>
      </c>
      <c r="C2375" t="s">
        <v>71</v>
      </c>
      <c r="D2375" t="s">
        <v>72</v>
      </c>
      <c r="E2375">
        <v>100</v>
      </c>
      <c r="F2375" t="s">
        <v>111</v>
      </c>
      <c r="G2375" t="s">
        <v>96</v>
      </c>
      <c r="H2375" s="321">
        <v>2143260</v>
      </c>
      <c r="I2375" t="str">
        <f>Table3[[#This Row],[Company ]]&amp;Table3[[#This Row],[Product]]</f>
        <v>CargillChicken</v>
      </c>
      <c r="J2375" t="str">
        <f>INDEX('Company+Product scope'!D:D,MATCH(Table3[[#This Row],[Company+Product key]],'Company+Product scope'!C:C,0))</f>
        <v>Yes</v>
      </c>
    </row>
    <row r="2376" spans="1:10">
      <c r="A2376" t="s">
        <v>51</v>
      </c>
      <c r="B2376" t="s">
        <v>60</v>
      </c>
      <c r="C2376" t="s">
        <v>71</v>
      </c>
      <c r="D2376" t="s">
        <v>64</v>
      </c>
      <c r="E2376">
        <v>100</v>
      </c>
      <c r="F2376" t="s">
        <v>111</v>
      </c>
      <c r="G2376" t="s">
        <v>96</v>
      </c>
      <c r="H2376" s="321">
        <v>0</v>
      </c>
      <c r="I2376" t="str">
        <f>Table3[[#This Row],[Company ]]&amp;Table3[[#This Row],[Product]]</f>
        <v>CargillChicken</v>
      </c>
      <c r="J2376" t="str">
        <f>INDEX('Company+Product scope'!D:D,MATCH(Table3[[#This Row],[Company+Product key]],'Company+Product scope'!C:C,0))</f>
        <v>Yes</v>
      </c>
    </row>
    <row r="2377" spans="1:10">
      <c r="A2377" t="s">
        <v>51</v>
      </c>
      <c r="B2377" t="s">
        <v>75</v>
      </c>
      <c r="C2377" t="s">
        <v>71</v>
      </c>
      <c r="D2377" t="s">
        <v>72</v>
      </c>
      <c r="E2377">
        <v>100</v>
      </c>
      <c r="F2377" t="s">
        <v>111</v>
      </c>
      <c r="G2377" t="s">
        <v>96</v>
      </c>
      <c r="H2377" s="321">
        <v>11680767</v>
      </c>
      <c r="I2377" t="str">
        <f>Table3[[#This Row],[Company ]]&amp;Table3[[#This Row],[Product]]</f>
        <v>JapfaChicken</v>
      </c>
      <c r="J2377" t="str">
        <f>INDEX('Company+Product scope'!D:D,MATCH(Table3[[#This Row],[Company+Product key]],'Company+Product scope'!C:C,0))</f>
        <v>Yes</v>
      </c>
    </row>
    <row r="2378" spans="1:10">
      <c r="A2378" t="s">
        <v>51</v>
      </c>
      <c r="B2378" t="s">
        <v>76</v>
      </c>
      <c r="C2378" t="s">
        <v>71</v>
      </c>
      <c r="D2378" t="s">
        <v>72</v>
      </c>
      <c r="E2378">
        <v>100</v>
      </c>
      <c r="F2378" t="s">
        <v>111</v>
      </c>
      <c r="G2378" t="s">
        <v>96</v>
      </c>
      <c r="H2378" s="321">
        <v>9644670</v>
      </c>
      <c r="I2378" t="str">
        <f>Table3[[#This Row],[Company ]]&amp;Table3[[#This Row],[Product]]</f>
        <v>Wellhope AgritechChicken</v>
      </c>
      <c r="J2378" t="str">
        <f>INDEX('Company+Product scope'!D:D,MATCH(Table3[[#This Row],[Company+Product key]],'Company+Product scope'!C:C,0))</f>
        <v>Yes</v>
      </c>
    </row>
    <row r="2379" spans="1:10">
      <c r="A2379" t="s">
        <v>51</v>
      </c>
      <c r="B2379" t="s">
        <v>77</v>
      </c>
      <c r="C2379" t="s">
        <v>71</v>
      </c>
      <c r="D2379" t="s">
        <v>72</v>
      </c>
      <c r="E2379">
        <v>100</v>
      </c>
      <c r="F2379" t="s">
        <v>111</v>
      </c>
      <c r="G2379" t="s">
        <v>96</v>
      </c>
      <c r="H2379" s="321">
        <v>8156295</v>
      </c>
      <c r="I2379" t="str">
        <f>Table3[[#This Row],[Company ]]&amp;Table3[[#This Row],[Product]]</f>
        <v>Charoen PokphandChicken</v>
      </c>
      <c r="J2379" t="str">
        <f>INDEX('Company+Product scope'!D:D,MATCH(Table3[[#This Row],[Company+Product key]],'Company+Product scope'!C:C,0))</f>
        <v>Yes</v>
      </c>
    </row>
    <row r="2380" spans="1:10">
      <c r="A2380" t="s">
        <v>51</v>
      </c>
      <c r="B2380" t="s">
        <v>77</v>
      </c>
      <c r="C2380" t="s">
        <v>71</v>
      </c>
      <c r="D2380" t="s">
        <v>78</v>
      </c>
      <c r="E2380">
        <v>100</v>
      </c>
      <c r="F2380" t="s">
        <v>111</v>
      </c>
      <c r="G2380" t="s">
        <v>96</v>
      </c>
      <c r="H2380" s="321">
        <v>0</v>
      </c>
      <c r="I2380" t="str">
        <f>Table3[[#This Row],[Company ]]&amp;Table3[[#This Row],[Product]]</f>
        <v>Charoen PokphandChicken</v>
      </c>
      <c r="J2380" t="str">
        <f>INDEX('Company+Product scope'!D:D,MATCH(Table3[[#This Row],[Company+Product key]],'Company+Product scope'!C:C,0))</f>
        <v>Yes</v>
      </c>
    </row>
    <row r="2381" spans="1:10">
      <c r="A2381" t="s">
        <v>51</v>
      </c>
      <c r="B2381" t="s">
        <v>79</v>
      </c>
      <c r="C2381" t="s">
        <v>71</v>
      </c>
      <c r="D2381" t="s">
        <v>72</v>
      </c>
      <c r="E2381">
        <v>100</v>
      </c>
      <c r="F2381" t="s">
        <v>111</v>
      </c>
      <c r="G2381" t="s">
        <v>96</v>
      </c>
      <c r="H2381" s="321">
        <v>8096760</v>
      </c>
      <c r="I2381" t="str">
        <f>Table3[[#This Row],[Company ]]&amp;Table3[[#This Row],[Product]]</f>
        <v>Fuijan Sunner DevelopmentChicken</v>
      </c>
      <c r="J2381" t="str">
        <f>INDEX('Company+Product scope'!D:D,MATCH(Table3[[#This Row],[Company+Product key]],'Company+Product scope'!C:C,0))</f>
        <v>Yes</v>
      </c>
    </row>
    <row r="2382" spans="1:10">
      <c r="A2382" t="s">
        <v>51</v>
      </c>
      <c r="B2382" t="s">
        <v>80</v>
      </c>
      <c r="C2382" t="s">
        <v>71</v>
      </c>
      <c r="D2382" t="s">
        <v>57</v>
      </c>
      <c r="E2382">
        <v>100</v>
      </c>
      <c r="F2382" t="s">
        <v>111</v>
      </c>
      <c r="G2382" t="s">
        <v>96</v>
      </c>
      <c r="H2382" s="321">
        <v>0</v>
      </c>
      <c r="I2382" t="str">
        <f>Table3[[#This Row],[Company ]]&amp;Table3[[#This Row],[Product]]</f>
        <v>Koch FoodsChicken</v>
      </c>
      <c r="J2382" t="str">
        <f>INDEX('Company+Product scope'!D:D,MATCH(Table3[[#This Row],[Company+Product key]],'Company+Product scope'!C:C,0))</f>
        <v>Yes</v>
      </c>
    </row>
    <row r="2383" spans="1:10">
      <c r="A2383" t="s">
        <v>51</v>
      </c>
      <c r="B2383" t="s">
        <v>81</v>
      </c>
      <c r="C2383" t="s">
        <v>71</v>
      </c>
      <c r="D2383" t="s">
        <v>82</v>
      </c>
      <c r="E2383">
        <v>100</v>
      </c>
      <c r="F2383" t="s">
        <v>111</v>
      </c>
      <c r="G2383" t="s">
        <v>96</v>
      </c>
      <c r="H2383" s="321">
        <v>0</v>
      </c>
      <c r="I2383" t="str">
        <f>Table3[[#This Row],[Company ]]&amp;Table3[[#This Row],[Product]]</f>
        <v>Arab Company for Livestock Development (ACOLID)Chicken</v>
      </c>
      <c r="J2383" t="str">
        <f>INDEX('Company+Product scope'!D:D,MATCH(Table3[[#This Row],[Company+Product key]],'Company+Product scope'!C:C,0))</f>
        <v>Yes</v>
      </c>
    </row>
    <row r="2384" spans="1:10">
      <c r="A2384" t="s">
        <v>51</v>
      </c>
      <c r="B2384" t="s">
        <v>83</v>
      </c>
      <c r="C2384" t="s">
        <v>71</v>
      </c>
      <c r="D2384" t="s">
        <v>72</v>
      </c>
      <c r="E2384">
        <v>100</v>
      </c>
      <c r="F2384" t="s">
        <v>111</v>
      </c>
      <c r="G2384" t="s">
        <v>96</v>
      </c>
      <c r="H2384" s="321">
        <v>7832186.46</v>
      </c>
      <c r="I2384" t="str">
        <f>Table3[[#This Row],[Company ]]&amp;Table3[[#This Row],[Product]]</f>
        <v>New Hope GroupChicken</v>
      </c>
      <c r="J2384" t="str">
        <f>INDEX('Company+Product scope'!D:D,MATCH(Table3[[#This Row],[Company+Product key]],'Company+Product scope'!C:C,0))</f>
        <v>Yes</v>
      </c>
    </row>
    <row r="2385" spans="1:10">
      <c r="A2385" t="s">
        <v>51</v>
      </c>
      <c r="B2385" t="s">
        <v>84</v>
      </c>
      <c r="C2385" t="s">
        <v>71</v>
      </c>
      <c r="D2385" t="s">
        <v>54</v>
      </c>
      <c r="E2385">
        <v>100</v>
      </c>
      <c r="F2385" t="s">
        <v>111</v>
      </c>
      <c r="G2385" t="s">
        <v>96</v>
      </c>
      <c r="H2385" s="321">
        <v>0</v>
      </c>
      <c r="I2385" t="str">
        <f>Table3[[#This Row],[Company ]]&amp;Table3[[#This Row],[Product]]</f>
        <v>Industrias BachocoChicken</v>
      </c>
      <c r="J2385" t="str">
        <f>INDEX('Company+Product scope'!D:D,MATCH(Table3[[#This Row],[Company+Product key]],'Company+Product scope'!C:C,0))</f>
        <v>Yes</v>
      </c>
    </row>
    <row r="2386" spans="1:10">
      <c r="A2386" t="s">
        <v>51</v>
      </c>
      <c r="B2386" t="s">
        <v>84</v>
      </c>
      <c r="C2386" t="s">
        <v>71</v>
      </c>
      <c r="D2386" t="s">
        <v>57</v>
      </c>
      <c r="E2386">
        <v>100</v>
      </c>
      <c r="F2386" t="s">
        <v>111</v>
      </c>
      <c r="G2386" t="s">
        <v>96</v>
      </c>
      <c r="H2386" s="321">
        <v>0</v>
      </c>
      <c r="I2386" t="str">
        <f>Table3[[#This Row],[Company ]]&amp;Table3[[#This Row],[Product]]</f>
        <v>Industrias BachocoChicken</v>
      </c>
      <c r="J2386" t="str">
        <f>INDEX('Company+Product scope'!D:D,MATCH(Table3[[#This Row],[Company+Product key]],'Company+Product scope'!C:C,0))</f>
        <v>Yes</v>
      </c>
    </row>
    <row r="2387" spans="1:10">
      <c r="A2387" t="s">
        <v>51</v>
      </c>
      <c r="B2387" t="s">
        <v>85</v>
      </c>
      <c r="C2387" t="s">
        <v>71</v>
      </c>
      <c r="D2387" t="s">
        <v>57</v>
      </c>
      <c r="E2387">
        <v>100</v>
      </c>
      <c r="F2387" t="s">
        <v>111</v>
      </c>
      <c r="G2387" t="s">
        <v>96</v>
      </c>
      <c r="H2387" s="321">
        <v>0</v>
      </c>
      <c r="I2387" t="str">
        <f>Table3[[#This Row],[Company ]]&amp;Table3[[#This Row],[Product]]</f>
        <v>Perdue FarmsChicken</v>
      </c>
      <c r="J2387" t="str">
        <f>INDEX('Company+Product scope'!D:D,MATCH(Table3[[#This Row],[Company+Product key]],'Company+Product scope'!C:C,0))</f>
        <v>Yes</v>
      </c>
    </row>
    <row r="2388" spans="1:10">
      <c r="A2388" t="s">
        <v>51</v>
      </c>
      <c r="B2388" t="s">
        <v>86</v>
      </c>
      <c r="C2388" t="s">
        <v>71</v>
      </c>
      <c r="D2388" t="s">
        <v>57</v>
      </c>
      <c r="E2388">
        <v>100</v>
      </c>
      <c r="F2388" t="s">
        <v>111</v>
      </c>
      <c r="G2388" t="s">
        <v>96</v>
      </c>
      <c r="H2388" s="321">
        <v>0</v>
      </c>
      <c r="I2388" t="str">
        <f>Table3[[#This Row],[Company ]]&amp;Table3[[#This Row],[Product]]</f>
        <v>Continental Grain CompanyChicken</v>
      </c>
      <c r="J2388" t="str">
        <f>INDEX('Company+Product scope'!D:D,MATCH(Table3[[#This Row],[Company+Product key]],'Company+Product scope'!C:C,0))</f>
        <v>Yes</v>
      </c>
    </row>
    <row r="2389" spans="1:10">
      <c r="A2389" t="s">
        <v>51</v>
      </c>
      <c r="B2389" t="s">
        <v>87</v>
      </c>
      <c r="C2389" t="s">
        <v>71</v>
      </c>
      <c r="D2389" t="s">
        <v>72</v>
      </c>
      <c r="E2389">
        <v>100</v>
      </c>
      <c r="F2389" t="s">
        <v>111</v>
      </c>
      <c r="G2389" t="s">
        <v>96</v>
      </c>
      <c r="H2389" s="321">
        <v>2492532</v>
      </c>
      <c r="I2389" t="str">
        <f>Table3[[#This Row],[Company ]]&amp;Table3[[#This Row],[Product]]</f>
        <v>WH GroupChicken</v>
      </c>
      <c r="J2389" t="str">
        <f>INDEX('Company+Product scope'!D:D,MATCH(Table3[[#This Row],[Company+Product key]],'Company+Product scope'!C:C,0))</f>
        <v>Yes</v>
      </c>
    </row>
    <row r="2390" spans="1:10">
      <c r="A2390" t="s">
        <v>51</v>
      </c>
      <c r="B2390" t="s">
        <v>87</v>
      </c>
      <c r="C2390" t="s">
        <v>71</v>
      </c>
      <c r="D2390" t="s">
        <v>88</v>
      </c>
      <c r="E2390">
        <v>100</v>
      </c>
      <c r="F2390" t="s">
        <v>111</v>
      </c>
      <c r="G2390" t="s">
        <v>96</v>
      </c>
      <c r="H2390" s="321">
        <v>0</v>
      </c>
      <c r="I2390" t="str">
        <f>Table3[[#This Row],[Company ]]&amp;Table3[[#This Row],[Product]]</f>
        <v>WH GroupChicken</v>
      </c>
      <c r="J2390" t="str">
        <f>INDEX('Company+Product scope'!D:D,MATCH(Table3[[#This Row],[Company+Product key]],'Company+Product scope'!C:C,0))</f>
        <v>Yes</v>
      </c>
    </row>
    <row r="2391" spans="1:10">
      <c r="A2391" t="s">
        <v>51</v>
      </c>
      <c r="B2391" t="s">
        <v>89</v>
      </c>
      <c r="C2391" t="s">
        <v>71</v>
      </c>
      <c r="D2391" t="s">
        <v>54</v>
      </c>
      <c r="E2391">
        <v>100</v>
      </c>
      <c r="F2391" t="s">
        <v>111</v>
      </c>
      <c r="G2391" t="s">
        <v>96</v>
      </c>
      <c r="H2391" s="321">
        <v>0</v>
      </c>
      <c r="I2391" t="str">
        <f>Table3[[#This Row],[Company ]]&amp;Table3[[#This Row],[Product]]</f>
        <v>Aurora AlimentosChicken</v>
      </c>
      <c r="J2391" t="str">
        <f>INDEX('Company+Product scope'!D:D,MATCH(Table3[[#This Row],[Company+Product key]],'Company+Product scope'!C:C,0))</f>
        <v>Yes</v>
      </c>
    </row>
    <row r="2392" spans="1:10">
      <c r="A2392" t="s">
        <v>51</v>
      </c>
      <c r="B2392" t="s">
        <v>87</v>
      </c>
      <c r="C2392" t="s">
        <v>90</v>
      </c>
      <c r="D2392" t="s">
        <v>57</v>
      </c>
      <c r="E2392">
        <v>100</v>
      </c>
      <c r="F2392" t="s">
        <v>111</v>
      </c>
      <c r="G2392" t="s">
        <v>96</v>
      </c>
      <c r="H2392" s="321">
        <v>0</v>
      </c>
      <c r="I2392" t="str">
        <f>Table3[[#This Row],[Company ]]&amp;Table3[[#This Row],[Product]]</f>
        <v>WH GroupPigs</v>
      </c>
      <c r="J2392" t="str">
        <f>INDEX('Company+Product scope'!D:D,MATCH(Table3[[#This Row],[Company+Product key]],'Company+Product scope'!C:C,0))</f>
        <v>Yes</v>
      </c>
    </row>
    <row r="2393" spans="1:10">
      <c r="A2393" t="s">
        <v>51</v>
      </c>
      <c r="B2393" t="s">
        <v>87</v>
      </c>
      <c r="C2393" t="s">
        <v>90</v>
      </c>
      <c r="D2393" t="s">
        <v>72</v>
      </c>
      <c r="E2393">
        <v>100</v>
      </c>
      <c r="F2393" t="s">
        <v>111</v>
      </c>
      <c r="G2393" t="s">
        <v>96</v>
      </c>
      <c r="H2393" s="321">
        <v>234534369.8770541</v>
      </c>
      <c r="I2393" t="str">
        <f>Table3[[#This Row],[Company ]]&amp;Table3[[#This Row],[Product]]</f>
        <v>WH GroupPigs</v>
      </c>
      <c r="J2393" t="str">
        <f>INDEX('Company+Product scope'!D:D,MATCH(Table3[[#This Row],[Company+Product key]],'Company+Product scope'!C:C,0))</f>
        <v>Yes</v>
      </c>
    </row>
    <row r="2394" spans="1:10">
      <c r="A2394" t="s">
        <v>51</v>
      </c>
      <c r="B2394" t="s">
        <v>87</v>
      </c>
      <c r="C2394" t="s">
        <v>90</v>
      </c>
      <c r="D2394" t="s">
        <v>88</v>
      </c>
      <c r="E2394">
        <v>100</v>
      </c>
      <c r="F2394" t="s">
        <v>111</v>
      </c>
      <c r="G2394" t="s">
        <v>96</v>
      </c>
      <c r="H2394" s="321">
        <v>0</v>
      </c>
      <c r="I2394" t="str">
        <f>Table3[[#This Row],[Company ]]&amp;Table3[[#This Row],[Product]]</f>
        <v>WH GroupPigs</v>
      </c>
      <c r="J2394" t="str">
        <f>INDEX('Company+Product scope'!D:D,MATCH(Table3[[#This Row],[Company+Product key]],'Company+Product scope'!C:C,0))</f>
        <v>Yes</v>
      </c>
    </row>
    <row r="2395" spans="1:10">
      <c r="A2395" t="s">
        <v>51</v>
      </c>
      <c r="B2395" t="s">
        <v>52</v>
      </c>
      <c r="C2395" t="s">
        <v>90</v>
      </c>
      <c r="D2395" t="s">
        <v>57</v>
      </c>
      <c r="E2395">
        <v>100</v>
      </c>
      <c r="F2395" t="s">
        <v>111</v>
      </c>
      <c r="G2395" t="s">
        <v>96</v>
      </c>
      <c r="H2395" s="321">
        <v>0</v>
      </c>
      <c r="I2395" t="str">
        <f>Table3[[#This Row],[Company ]]&amp;Table3[[#This Row],[Product]]</f>
        <v>JBSPigs</v>
      </c>
      <c r="J2395" t="str">
        <f>INDEX('Company+Product scope'!D:D,MATCH(Table3[[#This Row],[Company+Product key]],'Company+Product scope'!C:C,0))</f>
        <v>Yes</v>
      </c>
    </row>
    <row r="2396" spans="1:10">
      <c r="A2396" t="s">
        <v>51</v>
      </c>
      <c r="B2396" t="s">
        <v>52</v>
      </c>
      <c r="C2396" t="s">
        <v>90</v>
      </c>
      <c r="D2396" t="s">
        <v>54</v>
      </c>
      <c r="E2396">
        <v>100</v>
      </c>
      <c r="F2396" t="s">
        <v>111</v>
      </c>
      <c r="G2396" t="s">
        <v>96</v>
      </c>
      <c r="H2396" s="321">
        <v>30406809.600000001</v>
      </c>
      <c r="I2396" t="str">
        <f>Table3[[#This Row],[Company ]]&amp;Table3[[#This Row],[Product]]</f>
        <v>JBSPigs</v>
      </c>
      <c r="J2396" t="str">
        <f>INDEX('Company+Product scope'!D:D,MATCH(Table3[[#This Row],[Company+Product key]],'Company+Product scope'!C:C,0))</f>
        <v>Yes</v>
      </c>
    </row>
    <row r="2397" spans="1:10">
      <c r="A2397" t="s">
        <v>51</v>
      </c>
      <c r="B2397" t="s">
        <v>52</v>
      </c>
      <c r="C2397" t="s">
        <v>90</v>
      </c>
      <c r="D2397" t="s">
        <v>58</v>
      </c>
      <c r="E2397">
        <v>100</v>
      </c>
      <c r="F2397" t="s">
        <v>111</v>
      </c>
      <c r="G2397" t="s">
        <v>96</v>
      </c>
      <c r="H2397" s="321">
        <v>0</v>
      </c>
      <c r="I2397" t="str">
        <f>Table3[[#This Row],[Company ]]&amp;Table3[[#This Row],[Product]]</f>
        <v>JBSPigs</v>
      </c>
      <c r="J2397" t="str">
        <f>INDEX('Company+Product scope'!D:D,MATCH(Table3[[#This Row],[Company+Product key]],'Company+Product scope'!C:C,0))</f>
        <v>Yes</v>
      </c>
    </row>
    <row r="2398" spans="1:10">
      <c r="A2398" t="s">
        <v>51</v>
      </c>
      <c r="B2398" t="s">
        <v>52</v>
      </c>
      <c r="C2398" t="s">
        <v>90</v>
      </c>
      <c r="D2398" t="s">
        <v>64</v>
      </c>
      <c r="E2398">
        <v>100</v>
      </c>
      <c r="F2398" t="s">
        <v>111</v>
      </c>
      <c r="G2398" t="s">
        <v>96</v>
      </c>
      <c r="H2398" s="321">
        <v>0</v>
      </c>
      <c r="I2398" t="str">
        <f>Table3[[#This Row],[Company ]]&amp;Table3[[#This Row],[Product]]</f>
        <v>JBSPigs</v>
      </c>
      <c r="J2398" t="str">
        <f>INDEX('Company+Product scope'!D:D,MATCH(Table3[[#This Row],[Company+Product key]],'Company+Product scope'!C:C,0))</f>
        <v>Yes</v>
      </c>
    </row>
    <row r="2399" spans="1:10">
      <c r="A2399" t="s">
        <v>51</v>
      </c>
      <c r="B2399" t="s">
        <v>61</v>
      </c>
      <c r="C2399" t="s">
        <v>90</v>
      </c>
      <c r="D2399" t="s">
        <v>57</v>
      </c>
      <c r="E2399">
        <v>100</v>
      </c>
      <c r="F2399" t="s">
        <v>111</v>
      </c>
      <c r="G2399" t="s">
        <v>96</v>
      </c>
      <c r="H2399" s="321">
        <v>0</v>
      </c>
      <c r="I2399" t="str">
        <f>Table3[[#This Row],[Company ]]&amp;Table3[[#This Row],[Product]]</f>
        <v>TysonPigs</v>
      </c>
      <c r="J2399" t="str">
        <f>INDEX('Company+Product scope'!D:D,MATCH(Table3[[#This Row],[Company+Product key]],'Company+Product scope'!C:C,0))</f>
        <v>Yes</v>
      </c>
    </row>
    <row r="2400" spans="1:10">
      <c r="A2400" t="s">
        <v>51</v>
      </c>
      <c r="B2400" t="s">
        <v>70</v>
      </c>
      <c r="C2400" t="s">
        <v>90</v>
      </c>
      <c r="D2400" t="s">
        <v>64</v>
      </c>
      <c r="E2400">
        <v>100</v>
      </c>
      <c r="F2400" t="s">
        <v>111</v>
      </c>
      <c r="G2400" t="s">
        <v>96</v>
      </c>
      <c r="H2400" s="321">
        <v>0</v>
      </c>
      <c r="I2400" t="str">
        <f>Table3[[#This Row],[Company ]]&amp;Table3[[#This Row],[Product]]</f>
        <v>Tönnies GroupPigs</v>
      </c>
      <c r="J2400" t="str">
        <f>INDEX('Company+Product scope'!D:D,MATCH(Table3[[#This Row],[Company+Product key]],'Company+Product scope'!C:C,0))</f>
        <v>Yes</v>
      </c>
    </row>
    <row r="2401" spans="1:10">
      <c r="A2401" t="s">
        <v>51</v>
      </c>
      <c r="B2401" t="s">
        <v>67</v>
      </c>
      <c r="C2401" t="s">
        <v>90</v>
      </c>
      <c r="D2401" t="s">
        <v>64</v>
      </c>
      <c r="E2401">
        <v>100</v>
      </c>
      <c r="F2401" t="s">
        <v>111</v>
      </c>
      <c r="G2401" t="s">
        <v>96</v>
      </c>
      <c r="H2401" s="321">
        <v>0</v>
      </c>
      <c r="I2401" t="str">
        <f>Table3[[#This Row],[Company ]]&amp;Table3[[#This Row],[Product]]</f>
        <v>Danish CrownPigs</v>
      </c>
      <c r="J2401" t="str">
        <f>INDEX('Company+Product scope'!D:D,MATCH(Table3[[#This Row],[Company+Product key]],'Company+Product scope'!C:C,0))</f>
        <v>Yes</v>
      </c>
    </row>
    <row r="2402" spans="1:10">
      <c r="A2402" t="s">
        <v>51</v>
      </c>
      <c r="B2402" t="s">
        <v>67</v>
      </c>
      <c r="C2402" t="s">
        <v>90</v>
      </c>
      <c r="D2402" t="s">
        <v>88</v>
      </c>
      <c r="E2402">
        <v>100</v>
      </c>
      <c r="F2402" t="s">
        <v>111</v>
      </c>
      <c r="G2402" t="s">
        <v>96</v>
      </c>
      <c r="H2402" s="321">
        <v>0</v>
      </c>
      <c r="I2402" t="str">
        <f>Table3[[#This Row],[Company ]]&amp;Table3[[#This Row],[Product]]</f>
        <v>Danish CrownPigs</v>
      </c>
      <c r="J2402" t="str">
        <f>INDEX('Company+Product scope'!D:D,MATCH(Table3[[#This Row],[Company+Product key]],'Company+Product scope'!C:C,0))</f>
        <v>Yes</v>
      </c>
    </row>
    <row r="2403" spans="1:10">
      <c r="A2403" t="s">
        <v>51</v>
      </c>
      <c r="B2403" t="s">
        <v>66</v>
      </c>
      <c r="C2403" t="s">
        <v>90</v>
      </c>
      <c r="D2403" t="s">
        <v>64</v>
      </c>
      <c r="E2403">
        <v>100</v>
      </c>
      <c r="F2403" t="s">
        <v>111</v>
      </c>
      <c r="G2403" t="s">
        <v>96</v>
      </c>
      <c r="H2403" s="321">
        <v>0</v>
      </c>
      <c r="I2403" t="str">
        <f>Table3[[#This Row],[Company ]]&amp;Table3[[#This Row],[Product]]</f>
        <v>Vion Food GroupPigs</v>
      </c>
      <c r="J2403" t="str">
        <f>INDEX('Company+Product scope'!D:D,MATCH(Table3[[#This Row],[Company+Product key]],'Company+Product scope'!C:C,0))</f>
        <v>Yes</v>
      </c>
    </row>
    <row r="2404" spans="1:10">
      <c r="A2404" t="s">
        <v>51</v>
      </c>
      <c r="B2404" t="s">
        <v>91</v>
      </c>
      <c r="C2404" t="s">
        <v>90</v>
      </c>
      <c r="D2404" t="s">
        <v>72</v>
      </c>
      <c r="E2404">
        <v>100</v>
      </c>
      <c r="F2404" t="s">
        <v>111</v>
      </c>
      <c r="G2404" t="s">
        <v>96</v>
      </c>
      <c r="H2404" s="321">
        <v>235994850</v>
      </c>
      <c r="I2404" t="str">
        <f>Table3[[#This Row],[Company ]]&amp;Table3[[#This Row],[Product]]</f>
        <v>Muyuan FoodstuffPigs</v>
      </c>
      <c r="J2404" t="str">
        <f>INDEX('Company+Product scope'!D:D,MATCH(Table3[[#This Row],[Company+Product key]],'Company+Product scope'!C:C,0))</f>
        <v>Yes</v>
      </c>
    </row>
    <row r="2405" spans="1:10">
      <c r="A2405" t="s">
        <v>51</v>
      </c>
      <c r="B2405" t="s">
        <v>73</v>
      </c>
      <c r="C2405" t="s">
        <v>90</v>
      </c>
      <c r="D2405" t="s">
        <v>54</v>
      </c>
      <c r="E2405">
        <v>100</v>
      </c>
      <c r="F2405" t="s">
        <v>111</v>
      </c>
      <c r="G2405" t="s">
        <v>96</v>
      </c>
      <c r="H2405" s="321">
        <v>33256454.400000002</v>
      </c>
      <c r="I2405" t="str">
        <f>Table3[[#This Row],[Company ]]&amp;Table3[[#This Row],[Product]]</f>
        <v>BRFPigs</v>
      </c>
      <c r="J2405" t="str">
        <f>INDEX('Company+Product scope'!D:D,MATCH(Table3[[#This Row],[Company+Product key]],'Company+Product scope'!C:C,0))</f>
        <v>Yes</v>
      </c>
    </row>
    <row r="2406" spans="1:10">
      <c r="A2406" t="s">
        <v>51</v>
      </c>
      <c r="B2406" t="s">
        <v>92</v>
      </c>
      <c r="C2406" t="s">
        <v>90</v>
      </c>
      <c r="D2406" t="s">
        <v>64</v>
      </c>
      <c r="E2406">
        <v>100</v>
      </c>
      <c r="F2406" t="s">
        <v>111</v>
      </c>
      <c r="G2406" t="s">
        <v>96</v>
      </c>
      <c r="H2406" s="321">
        <v>0</v>
      </c>
      <c r="I2406" t="str">
        <f>Table3[[#This Row],[Company ]]&amp;Table3[[#This Row],[Product]]</f>
        <v>Grupo VallPigs</v>
      </c>
      <c r="J2406" t="str">
        <f>INDEX('Company+Product scope'!D:D,MATCH(Table3[[#This Row],[Company+Product key]],'Company+Product scope'!C:C,0))</f>
        <v>Yes</v>
      </c>
    </row>
    <row r="2407" spans="1:10">
      <c r="A2407" t="s">
        <v>51</v>
      </c>
      <c r="B2407" t="s">
        <v>93</v>
      </c>
      <c r="C2407" t="s">
        <v>90</v>
      </c>
      <c r="D2407" t="s">
        <v>72</v>
      </c>
      <c r="E2407">
        <v>100</v>
      </c>
      <c r="F2407" t="s">
        <v>111</v>
      </c>
      <c r="G2407" t="s">
        <v>96</v>
      </c>
      <c r="H2407" s="321">
        <v>150388875</v>
      </c>
      <c r="I2407" t="str">
        <f>Table3[[#This Row],[Company ]]&amp;Table3[[#This Row],[Product]]</f>
        <v>Zhengbang GroupPigs</v>
      </c>
      <c r="J2407" t="str">
        <f>INDEX('Company+Product scope'!D:D,MATCH(Table3[[#This Row],[Company+Product key]],'Company+Product scope'!C:C,0))</f>
        <v>Yes</v>
      </c>
    </row>
    <row r="2408" spans="1:10">
      <c r="A2408" t="s">
        <v>51</v>
      </c>
      <c r="B2408" t="s">
        <v>63</v>
      </c>
      <c r="C2408" t="s">
        <v>90</v>
      </c>
      <c r="D2408" t="s">
        <v>64</v>
      </c>
      <c r="E2408">
        <v>100</v>
      </c>
      <c r="F2408" t="s">
        <v>111</v>
      </c>
      <c r="G2408" t="s">
        <v>96</v>
      </c>
      <c r="H2408" s="321">
        <v>0</v>
      </c>
      <c r="I2408" t="str">
        <f>Table3[[#This Row],[Company ]]&amp;Table3[[#This Row],[Product]]</f>
        <v>BigardPigs</v>
      </c>
      <c r="J2408" t="str">
        <f>INDEX('Company+Product scope'!D:D,MATCH(Table3[[#This Row],[Company+Product key]],'Company+Product scope'!C:C,0))</f>
        <v>Yes</v>
      </c>
    </row>
    <row r="2409" spans="1:10">
      <c r="A2409" t="s">
        <v>51</v>
      </c>
      <c r="B2409" t="s">
        <v>89</v>
      </c>
      <c r="C2409" t="s">
        <v>90</v>
      </c>
      <c r="D2409" t="s">
        <v>54</v>
      </c>
      <c r="E2409">
        <v>100</v>
      </c>
      <c r="F2409" t="s">
        <v>111</v>
      </c>
      <c r="G2409" t="s">
        <v>96</v>
      </c>
      <c r="H2409" s="321">
        <v>25185000</v>
      </c>
      <c r="I2409" t="str">
        <f>Table3[[#This Row],[Company ]]&amp;Table3[[#This Row],[Product]]</f>
        <v>Aurora AlimentosPigs</v>
      </c>
      <c r="J2409" t="str">
        <f>INDEX('Company+Product scope'!D:D,MATCH(Table3[[#This Row],[Company+Product key]],'Company+Product scope'!C:C,0))</f>
        <v>Yes</v>
      </c>
    </row>
    <row r="2410" spans="1:10">
      <c r="A2410" t="s">
        <v>51</v>
      </c>
      <c r="B2410" t="s">
        <v>77</v>
      </c>
      <c r="C2410" t="s">
        <v>90</v>
      </c>
      <c r="D2410" t="s">
        <v>57</v>
      </c>
      <c r="E2410">
        <v>100</v>
      </c>
      <c r="F2410" t="s">
        <v>111</v>
      </c>
      <c r="G2410" t="s">
        <v>96</v>
      </c>
      <c r="H2410" s="321">
        <v>0</v>
      </c>
      <c r="I2410" t="str">
        <f>Table3[[#This Row],[Company ]]&amp;Table3[[#This Row],[Product]]</f>
        <v>Charoen PokphandPigs</v>
      </c>
      <c r="J2410" t="str">
        <f>INDEX('Company+Product scope'!D:D,MATCH(Table3[[#This Row],[Company+Product key]],'Company+Product scope'!C:C,0))</f>
        <v>Yes</v>
      </c>
    </row>
    <row r="2411" spans="1:10">
      <c r="A2411" t="s">
        <v>51</v>
      </c>
      <c r="B2411" t="s">
        <v>77</v>
      </c>
      <c r="C2411" t="s">
        <v>90</v>
      </c>
      <c r="D2411" t="s">
        <v>78</v>
      </c>
      <c r="E2411">
        <v>100</v>
      </c>
      <c r="F2411" t="s">
        <v>111</v>
      </c>
      <c r="G2411" t="s">
        <v>96</v>
      </c>
      <c r="H2411" s="321">
        <v>0</v>
      </c>
      <c r="I2411" t="str">
        <f>Table3[[#This Row],[Company ]]&amp;Table3[[#This Row],[Product]]</f>
        <v>Charoen PokphandPigs</v>
      </c>
      <c r="J2411" t="str">
        <f>INDEX('Company+Product scope'!D:D,MATCH(Table3[[#This Row],[Company+Product key]],'Company+Product scope'!C:C,0))</f>
        <v>Yes</v>
      </c>
    </row>
    <row r="2412" spans="1:10">
      <c r="A2412" t="s">
        <v>51</v>
      </c>
      <c r="B2412" t="s">
        <v>77</v>
      </c>
      <c r="C2412" t="s">
        <v>90</v>
      </c>
      <c r="D2412" t="s">
        <v>72</v>
      </c>
      <c r="E2412">
        <v>100</v>
      </c>
      <c r="F2412" t="s">
        <v>111</v>
      </c>
      <c r="G2412" t="s">
        <v>96</v>
      </c>
      <c r="H2412" s="321">
        <v>20111175</v>
      </c>
      <c r="I2412" t="str">
        <f>Table3[[#This Row],[Company ]]&amp;Table3[[#This Row],[Product]]</f>
        <v>Charoen PokphandPigs</v>
      </c>
      <c r="J2412" t="str">
        <f>INDEX('Company+Product scope'!D:D,MATCH(Table3[[#This Row],[Company+Product key]],'Company+Product scope'!C:C,0))</f>
        <v>Yes</v>
      </c>
    </row>
    <row r="2413" spans="1:10">
      <c r="A2413" t="s">
        <v>51</v>
      </c>
      <c r="B2413" t="s">
        <v>69</v>
      </c>
      <c r="C2413" t="s">
        <v>90</v>
      </c>
      <c r="D2413" t="s">
        <v>64</v>
      </c>
      <c r="E2413">
        <v>100</v>
      </c>
      <c r="F2413" t="s">
        <v>111</v>
      </c>
      <c r="G2413" t="s">
        <v>96</v>
      </c>
      <c r="H2413" s="321">
        <v>0</v>
      </c>
      <c r="I2413" t="str">
        <f>Table3[[#This Row],[Company ]]&amp;Table3[[#This Row],[Product]]</f>
        <v>WestfleischPigs</v>
      </c>
      <c r="J2413" t="str">
        <f>INDEX('Company+Product scope'!D:D,MATCH(Table3[[#This Row],[Company+Product key]],'Company+Product scope'!C:C,0))</f>
        <v>Yes</v>
      </c>
    </row>
    <row r="2414" spans="1:10">
      <c r="A2414" t="s">
        <v>51</v>
      </c>
      <c r="B2414" t="s">
        <v>94</v>
      </c>
      <c r="C2414" t="s">
        <v>90</v>
      </c>
      <c r="D2414" t="s">
        <v>64</v>
      </c>
      <c r="E2414">
        <v>100</v>
      </c>
      <c r="F2414" t="s">
        <v>111</v>
      </c>
      <c r="G2414" t="s">
        <v>96</v>
      </c>
      <c r="H2414" s="321">
        <v>0</v>
      </c>
      <c r="I2414" t="str">
        <f>Table3[[#This Row],[Company ]]&amp;Table3[[#This Row],[Product]]</f>
        <v>Grupo JorgePigs</v>
      </c>
      <c r="J2414" t="str">
        <f>INDEX('Company+Product scope'!D:D,MATCH(Table3[[#This Row],[Company+Product key]],'Company+Product scope'!C:C,0))</f>
        <v>Yes</v>
      </c>
    </row>
    <row r="2415" spans="1:10">
      <c r="A2415" t="s">
        <v>51</v>
      </c>
      <c r="B2415" t="s">
        <v>83</v>
      </c>
      <c r="C2415" t="s">
        <v>90</v>
      </c>
      <c r="D2415" t="s">
        <v>72</v>
      </c>
      <c r="E2415">
        <v>100</v>
      </c>
      <c r="F2415" t="s">
        <v>111</v>
      </c>
      <c r="G2415" t="s">
        <v>96</v>
      </c>
      <c r="H2415" s="321">
        <v>70478100</v>
      </c>
      <c r="I2415" t="str">
        <f>Table3[[#This Row],[Company ]]&amp;Table3[[#This Row],[Product]]</f>
        <v>New Hope GroupPigs</v>
      </c>
      <c r="J2415" t="str">
        <f>INDEX('Company+Product scope'!D:D,MATCH(Table3[[#This Row],[Company+Product key]],'Company+Product scope'!C:C,0))</f>
        <v>Yes</v>
      </c>
    </row>
    <row r="2416" spans="1:10">
      <c r="A2416" t="s">
        <v>51</v>
      </c>
      <c r="B2416" t="s">
        <v>74</v>
      </c>
      <c r="C2416" t="s">
        <v>90</v>
      </c>
      <c r="D2416" t="s">
        <v>72</v>
      </c>
      <c r="E2416">
        <v>100</v>
      </c>
      <c r="F2416" t="s">
        <v>111</v>
      </c>
      <c r="G2416" t="s">
        <v>96</v>
      </c>
      <c r="H2416" s="321">
        <v>68342400</v>
      </c>
      <c r="I2416" t="str">
        <f>Table3[[#This Row],[Company ]]&amp;Table3[[#This Row],[Product]]</f>
        <v>Wen's Food GroupPigs</v>
      </c>
      <c r="J2416" t="str">
        <f>INDEX('Company+Product scope'!D:D,MATCH(Table3[[#This Row],[Company+Product key]],'Company+Product scope'!C:C,0))</f>
        <v>Yes</v>
      </c>
    </row>
    <row r="2417" spans="1:10">
      <c r="A2417" t="s">
        <v>51</v>
      </c>
      <c r="B2417" t="s">
        <v>65</v>
      </c>
      <c r="C2417" t="s">
        <v>90</v>
      </c>
      <c r="D2417" t="s">
        <v>64</v>
      </c>
      <c r="E2417">
        <v>100</v>
      </c>
      <c r="F2417" t="s">
        <v>111</v>
      </c>
      <c r="G2417" t="s">
        <v>96</v>
      </c>
      <c r="H2417" s="321">
        <v>0</v>
      </c>
      <c r="I2417" t="str">
        <f>Table3[[#This Row],[Company ]]&amp;Table3[[#This Row],[Product]]</f>
        <v>Gruppo CremoniniPigs</v>
      </c>
      <c r="J2417" t="str">
        <f>INDEX('Company+Product scope'!D:D,MATCH(Table3[[#This Row],[Company+Product key]],'Company+Product scope'!C:C,0))</f>
        <v>Yes</v>
      </c>
    </row>
    <row r="2418" spans="1:10">
      <c r="A2418" t="s">
        <v>51</v>
      </c>
      <c r="B2418" t="s">
        <v>52</v>
      </c>
      <c r="C2418" t="s">
        <v>53</v>
      </c>
      <c r="D2418" t="s">
        <v>54</v>
      </c>
      <c r="E2418">
        <v>100</v>
      </c>
      <c r="F2418" t="s">
        <v>112</v>
      </c>
      <c r="G2418" t="s">
        <v>96</v>
      </c>
      <c r="H2418" s="321">
        <v>69066179720.494385</v>
      </c>
      <c r="I2418" t="str">
        <f>Table3[[#This Row],[Company ]]&amp;Table3[[#This Row],[Product]]</f>
        <v>JBSCattle</v>
      </c>
      <c r="J2418" t="str">
        <f>INDEX('Company+Product scope'!D:D,MATCH(Table3[[#This Row],[Company+Product key]],'Company+Product scope'!C:C,0))</f>
        <v>Yes</v>
      </c>
    </row>
    <row r="2419" spans="1:10">
      <c r="A2419" t="s">
        <v>51</v>
      </c>
      <c r="B2419" t="s">
        <v>52</v>
      </c>
      <c r="C2419" t="s">
        <v>53</v>
      </c>
      <c r="D2419" t="s">
        <v>57</v>
      </c>
      <c r="E2419">
        <v>100</v>
      </c>
      <c r="F2419" t="s">
        <v>112</v>
      </c>
      <c r="G2419" t="s">
        <v>96</v>
      </c>
      <c r="H2419" s="321">
        <v>32308201685.587551</v>
      </c>
      <c r="I2419" t="str">
        <f>Table3[[#This Row],[Company ]]&amp;Table3[[#This Row],[Product]]</f>
        <v>JBSCattle</v>
      </c>
      <c r="J2419" t="str">
        <f>INDEX('Company+Product scope'!D:D,MATCH(Table3[[#This Row],[Company+Product key]],'Company+Product scope'!C:C,0))</f>
        <v>Yes</v>
      </c>
    </row>
    <row r="2420" spans="1:10">
      <c r="A2420" t="s">
        <v>51</v>
      </c>
      <c r="B2420" t="s">
        <v>52</v>
      </c>
      <c r="C2420" t="s">
        <v>53</v>
      </c>
      <c r="D2420" t="s">
        <v>58</v>
      </c>
      <c r="E2420">
        <v>100</v>
      </c>
      <c r="F2420" t="s">
        <v>112</v>
      </c>
      <c r="G2420" t="s">
        <v>96</v>
      </c>
      <c r="H2420" s="321">
        <v>9322071308.962534</v>
      </c>
      <c r="I2420" t="str">
        <f>Table3[[#This Row],[Company ]]&amp;Table3[[#This Row],[Product]]</f>
        <v>JBSCattle</v>
      </c>
      <c r="J2420" t="str">
        <f>INDEX('Company+Product scope'!D:D,MATCH(Table3[[#This Row],[Company+Product key]],'Company+Product scope'!C:C,0))</f>
        <v>Yes</v>
      </c>
    </row>
    <row r="2421" spans="1:10">
      <c r="A2421" t="s">
        <v>51</v>
      </c>
      <c r="B2421" t="s">
        <v>59</v>
      </c>
      <c r="C2421" t="s">
        <v>53</v>
      </c>
      <c r="D2421" t="s">
        <v>54</v>
      </c>
      <c r="E2421">
        <v>100</v>
      </c>
      <c r="F2421" t="s">
        <v>112</v>
      </c>
      <c r="G2421" t="s">
        <v>96</v>
      </c>
      <c r="H2421" s="321">
        <v>28446921097.470779</v>
      </c>
      <c r="I2421" t="str">
        <f>Table3[[#This Row],[Company ]]&amp;Table3[[#This Row],[Product]]</f>
        <v>MarfrigCattle</v>
      </c>
      <c r="J2421" t="str">
        <f>INDEX('Company+Product scope'!D:D,MATCH(Table3[[#This Row],[Company+Product key]],'Company+Product scope'!C:C,0))</f>
        <v>Yes</v>
      </c>
    </row>
    <row r="2422" spans="1:10">
      <c r="A2422" t="s">
        <v>51</v>
      </c>
      <c r="B2422" t="s">
        <v>59</v>
      </c>
      <c r="C2422" t="s">
        <v>53</v>
      </c>
      <c r="D2422" t="s">
        <v>57</v>
      </c>
      <c r="E2422">
        <v>100</v>
      </c>
      <c r="F2422" t="s">
        <v>112</v>
      </c>
      <c r="G2422" t="s">
        <v>96</v>
      </c>
      <c r="H2422" s="321">
        <v>10614610217.595236</v>
      </c>
      <c r="I2422" t="str">
        <f>Table3[[#This Row],[Company ]]&amp;Table3[[#This Row],[Product]]</f>
        <v>MarfrigCattle</v>
      </c>
      <c r="J2422" t="str">
        <f>INDEX('Company+Product scope'!D:D,MATCH(Table3[[#This Row],[Company+Product key]],'Company+Product scope'!C:C,0))</f>
        <v>Yes</v>
      </c>
    </row>
    <row r="2423" spans="1:10">
      <c r="A2423" t="s">
        <v>51</v>
      </c>
      <c r="B2423" t="s">
        <v>60</v>
      </c>
      <c r="C2423" t="s">
        <v>53</v>
      </c>
      <c r="D2423" t="s">
        <v>57</v>
      </c>
      <c r="E2423">
        <v>100</v>
      </c>
      <c r="F2423" t="s">
        <v>112</v>
      </c>
      <c r="G2423" t="s">
        <v>96</v>
      </c>
      <c r="H2423" s="321">
        <v>25244776763.888885</v>
      </c>
      <c r="I2423" t="str">
        <f>Table3[[#This Row],[Company ]]&amp;Table3[[#This Row],[Product]]</f>
        <v>CargillCattle</v>
      </c>
      <c r="J2423" t="str">
        <f>INDEX('Company+Product scope'!D:D,MATCH(Table3[[#This Row],[Company+Product key]],'Company+Product scope'!C:C,0))</f>
        <v>Yes</v>
      </c>
    </row>
    <row r="2424" spans="1:10">
      <c r="A2424" t="s">
        <v>51</v>
      </c>
      <c r="B2424" t="s">
        <v>60</v>
      </c>
      <c r="C2424" t="s">
        <v>53</v>
      </c>
      <c r="D2424" t="s">
        <v>58</v>
      </c>
      <c r="E2424">
        <v>100</v>
      </c>
      <c r="F2424" t="s">
        <v>112</v>
      </c>
      <c r="G2424" t="s">
        <v>96</v>
      </c>
      <c r="H2424" s="321">
        <v>2650602499.9999995</v>
      </c>
      <c r="I2424" t="str">
        <f>Table3[[#This Row],[Company ]]&amp;Table3[[#This Row],[Product]]</f>
        <v>CargillCattle</v>
      </c>
      <c r="J2424" t="str">
        <f>INDEX('Company+Product scope'!D:D,MATCH(Table3[[#This Row],[Company+Product key]],'Company+Product scope'!C:C,0))</f>
        <v>Yes</v>
      </c>
    </row>
    <row r="2425" spans="1:10">
      <c r="A2425" t="s">
        <v>51</v>
      </c>
      <c r="B2425" t="s">
        <v>61</v>
      </c>
      <c r="C2425" t="s">
        <v>53</v>
      </c>
      <c r="D2425" t="s">
        <v>57</v>
      </c>
      <c r="E2425">
        <v>100</v>
      </c>
      <c r="F2425" t="s">
        <v>112</v>
      </c>
      <c r="G2425" t="s">
        <v>96</v>
      </c>
      <c r="H2425" s="321">
        <v>21323129493.500198</v>
      </c>
      <c r="I2425" t="str">
        <f>Table3[[#This Row],[Company ]]&amp;Table3[[#This Row],[Product]]</f>
        <v>TysonCattle</v>
      </c>
      <c r="J2425" t="str">
        <f>INDEX('Company+Product scope'!D:D,MATCH(Table3[[#This Row],[Company+Product key]],'Company+Product scope'!C:C,0))</f>
        <v>Yes</v>
      </c>
    </row>
    <row r="2426" spans="1:10">
      <c r="A2426" t="s">
        <v>51</v>
      </c>
      <c r="B2426" t="s">
        <v>61</v>
      </c>
      <c r="C2426" t="s">
        <v>53</v>
      </c>
      <c r="D2426" t="s">
        <v>58</v>
      </c>
      <c r="E2426">
        <v>100</v>
      </c>
      <c r="F2426" t="s">
        <v>112</v>
      </c>
      <c r="G2426" t="s">
        <v>96</v>
      </c>
      <c r="H2426" s="321">
        <v>1607375843.6666663</v>
      </c>
      <c r="I2426" t="str">
        <f>Table3[[#This Row],[Company ]]&amp;Table3[[#This Row],[Product]]</f>
        <v>TysonCattle</v>
      </c>
      <c r="J2426" t="str">
        <f>INDEX('Company+Product scope'!D:D,MATCH(Table3[[#This Row],[Company+Product key]],'Company+Product scope'!C:C,0))</f>
        <v>Yes</v>
      </c>
    </row>
    <row r="2427" spans="1:10">
      <c r="A2427" t="s">
        <v>51</v>
      </c>
      <c r="B2427" t="s">
        <v>62</v>
      </c>
      <c r="C2427" t="s">
        <v>53</v>
      </c>
      <c r="D2427" t="s">
        <v>54</v>
      </c>
      <c r="E2427">
        <v>100</v>
      </c>
      <c r="F2427" t="s">
        <v>112</v>
      </c>
      <c r="G2427" t="s">
        <v>96</v>
      </c>
      <c r="H2427" s="321">
        <v>29021943863.791664</v>
      </c>
      <c r="I2427" t="str">
        <f>Table3[[#This Row],[Company ]]&amp;Table3[[#This Row],[Product]]</f>
        <v>MinervaCattle</v>
      </c>
      <c r="J2427" t="str">
        <f>INDEX('Company+Product scope'!D:D,MATCH(Table3[[#This Row],[Company+Product key]],'Company+Product scope'!C:C,0))</f>
        <v>Yes</v>
      </c>
    </row>
    <row r="2428" spans="1:10">
      <c r="A2428" t="s">
        <v>51</v>
      </c>
      <c r="B2428" t="s">
        <v>63</v>
      </c>
      <c r="C2428" t="s">
        <v>53</v>
      </c>
      <c r="D2428" t="s">
        <v>64</v>
      </c>
      <c r="E2428">
        <v>100</v>
      </c>
      <c r="F2428" t="s">
        <v>112</v>
      </c>
      <c r="G2428" t="s">
        <v>96</v>
      </c>
      <c r="H2428" s="321">
        <v>7966233600.0000019</v>
      </c>
      <c r="I2428" t="str">
        <f>Table3[[#This Row],[Company ]]&amp;Table3[[#This Row],[Product]]</f>
        <v>BigardCattle</v>
      </c>
      <c r="J2428" t="str">
        <f>INDEX('Company+Product scope'!D:D,MATCH(Table3[[#This Row],[Company+Product key]],'Company+Product scope'!C:C,0))</f>
        <v>Yes</v>
      </c>
    </row>
    <row r="2429" spans="1:10">
      <c r="A2429" t="s">
        <v>51</v>
      </c>
      <c r="B2429" t="s">
        <v>65</v>
      </c>
      <c r="C2429" t="s">
        <v>53</v>
      </c>
      <c r="D2429" t="s">
        <v>64</v>
      </c>
      <c r="E2429">
        <v>100</v>
      </c>
      <c r="F2429" t="s">
        <v>112</v>
      </c>
      <c r="G2429" t="s">
        <v>96</v>
      </c>
      <c r="H2429" s="321">
        <v>7689820840</v>
      </c>
      <c r="I2429" t="str">
        <f>Table3[[#This Row],[Company ]]&amp;Table3[[#This Row],[Product]]</f>
        <v>Gruppo CremoniniCattle</v>
      </c>
      <c r="J2429" t="str">
        <f>INDEX('Company+Product scope'!D:D,MATCH(Table3[[#This Row],[Company+Product key]],'Company+Product scope'!C:C,0))</f>
        <v>Yes</v>
      </c>
    </row>
    <row r="2430" spans="1:10">
      <c r="A2430" t="s">
        <v>51</v>
      </c>
      <c r="B2430" t="s">
        <v>66</v>
      </c>
      <c r="C2430" t="s">
        <v>53</v>
      </c>
      <c r="D2430" t="s">
        <v>64</v>
      </c>
      <c r="E2430">
        <v>100</v>
      </c>
      <c r="F2430" t="s">
        <v>112</v>
      </c>
      <c r="G2430" t="s">
        <v>96</v>
      </c>
      <c r="H2430" s="321">
        <v>3158639787.2347498</v>
      </c>
      <c r="I2430" t="str">
        <f>Table3[[#This Row],[Company ]]&amp;Table3[[#This Row],[Product]]</f>
        <v>Vion Food GroupCattle</v>
      </c>
      <c r="J2430" t="str">
        <f>INDEX('Company+Product scope'!D:D,MATCH(Table3[[#This Row],[Company+Product key]],'Company+Product scope'!C:C,0))</f>
        <v>Yes</v>
      </c>
    </row>
    <row r="2431" spans="1:10">
      <c r="A2431" t="s">
        <v>51</v>
      </c>
      <c r="B2431" t="s">
        <v>67</v>
      </c>
      <c r="C2431" t="s">
        <v>53</v>
      </c>
      <c r="D2431" t="s">
        <v>64</v>
      </c>
      <c r="E2431">
        <v>100</v>
      </c>
      <c r="F2431" t="s">
        <v>112</v>
      </c>
      <c r="G2431" t="s">
        <v>96</v>
      </c>
      <c r="H2431" s="321">
        <v>3143339725.5</v>
      </c>
      <c r="I2431" t="str">
        <f>Table3[[#This Row],[Company ]]&amp;Table3[[#This Row],[Product]]</f>
        <v>Danish CrownCattle</v>
      </c>
      <c r="J2431" t="str">
        <f>INDEX('Company+Product scope'!D:D,MATCH(Table3[[#This Row],[Company+Product key]],'Company+Product scope'!C:C,0))</f>
        <v>Yes</v>
      </c>
    </row>
    <row r="2432" spans="1:10">
      <c r="A2432" t="s">
        <v>51</v>
      </c>
      <c r="B2432" t="s">
        <v>68</v>
      </c>
      <c r="C2432" t="s">
        <v>53</v>
      </c>
      <c r="D2432" t="s">
        <v>58</v>
      </c>
      <c r="E2432">
        <v>100</v>
      </c>
      <c r="F2432" t="s">
        <v>112</v>
      </c>
      <c r="G2432" t="s">
        <v>96</v>
      </c>
      <c r="H2432" s="321">
        <v>2650602499.9999995</v>
      </c>
      <c r="I2432" t="str">
        <f>Table3[[#This Row],[Company ]]&amp;Table3[[#This Row],[Product]]</f>
        <v>Teys Cattle</v>
      </c>
      <c r="J2432" t="str">
        <f>INDEX('Company+Product scope'!D:D,MATCH(Table3[[#This Row],[Company+Product key]],'Company+Product scope'!C:C,0))</f>
        <v>Yes</v>
      </c>
    </row>
    <row r="2433" spans="1:10">
      <c r="A2433" t="s">
        <v>51</v>
      </c>
      <c r="B2433" t="s">
        <v>69</v>
      </c>
      <c r="C2433" t="s">
        <v>53</v>
      </c>
      <c r="D2433" t="s">
        <v>64</v>
      </c>
      <c r="E2433">
        <v>100</v>
      </c>
      <c r="F2433" t="s">
        <v>112</v>
      </c>
      <c r="G2433" t="s">
        <v>96</v>
      </c>
      <c r="H2433" s="321">
        <v>1570844839.2</v>
      </c>
      <c r="I2433" t="str">
        <f>Table3[[#This Row],[Company ]]&amp;Table3[[#This Row],[Product]]</f>
        <v>WestfleischCattle</v>
      </c>
      <c r="J2433" t="str">
        <f>INDEX('Company+Product scope'!D:D,MATCH(Table3[[#This Row],[Company+Product key]],'Company+Product scope'!C:C,0))</f>
        <v>Yes</v>
      </c>
    </row>
    <row r="2434" spans="1:10">
      <c r="A2434" t="s">
        <v>51</v>
      </c>
      <c r="B2434" t="s">
        <v>70</v>
      </c>
      <c r="C2434" t="s">
        <v>53</v>
      </c>
      <c r="D2434" t="s">
        <v>64</v>
      </c>
      <c r="E2434">
        <v>100</v>
      </c>
      <c r="F2434" t="s">
        <v>112</v>
      </c>
      <c r="G2434" t="s">
        <v>96</v>
      </c>
      <c r="H2434" s="321">
        <v>1501542861</v>
      </c>
      <c r="I2434" t="str">
        <f>Table3[[#This Row],[Company ]]&amp;Table3[[#This Row],[Product]]</f>
        <v>Tönnies GroupCattle</v>
      </c>
      <c r="J2434" t="str">
        <f>INDEX('Company+Product scope'!D:D,MATCH(Table3[[#This Row],[Company+Product key]],'Company+Product scope'!C:C,0))</f>
        <v>Yes</v>
      </c>
    </row>
    <row r="2435" spans="1:10">
      <c r="A2435" t="s">
        <v>51</v>
      </c>
      <c r="B2435" t="s">
        <v>52</v>
      </c>
      <c r="C2435" t="s">
        <v>71</v>
      </c>
      <c r="D2435" t="s">
        <v>57</v>
      </c>
      <c r="E2435">
        <v>100</v>
      </c>
      <c r="F2435" t="s">
        <v>112</v>
      </c>
      <c r="G2435" t="s">
        <v>96</v>
      </c>
      <c r="H2435" s="321">
        <v>0</v>
      </c>
      <c r="I2435" t="str">
        <f>Table3[[#This Row],[Company ]]&amp;Table3[[#This Row],[Product]]</f>
        <v>JBSChicken</v>
      </c>
      <c r="J2435" t="str">
        <f>INDEX('Company+Product scope'!D:D,MATCH(Table3[[#This Row],[Company+Product key]],'Company+Product scope'!C:C,0))</f>
        <v>Yes</v>
      </c>
    </row>
    <row r="2436" spans="1:10">
      <c r="A2436" t="s">
        <v>51</v>
      </c>
      <c r="B2436" t="s">
        <v>52</v>
      </c>
      <c r="C2436" t="s">
        <v>71</v>
      </c>
      <c r="D2436" t="s">
        <v>54</v>
      </c>
      <c r="E2436">
        <v>100</v>
      </c>
      <c r="F2436" t="s">
        <v>112</v>
      </c>
      <c r="G2436" t="s">
        <v>96</v>
      </c>
      <c r="H2436" s="321">
        <v>0</v>
      </c>
      <c r="I2436" t="str">
        <f>Table3[[#This Row],[Company ]]&amp;Table3[[#This Row],[Product]]</f>
        <v>JBSChicken</v>
      </c>
      <c r="J2436" t="str">
        <f>INDEX('Company+Product scope'!D:D,MATCH(Table3[[#This Row],[Company+Product key]],'Company+Product scope'!C:C,0))</f>
        <v>Yes</v>
      </c>
    </row>
    <row r="2437" spans="1:10">
      <c r="A2437" t="s">
        <v>51</v>
      </c>
      <c r="B2437" t="s">
        <v>52</v>
      </c>
      <c r="C2437" t="s">
        <v>71</v>
      </c>
      <c r="D2437" t="s">
        <v>64</v>
      </c>
      <c r="E2437">
        <v>100</v>
      </c>
      <c r="F2437" t="s">
        <v>112</v>
      </c>
      <c r="G2437" t="s">
        <v>96</v>
      </c>
      <c r="H2437" s="321">
        <v>0</v>
      </c>
      <c r="I2437" t="str">
        <f>Table3[[#This Row],[Company ]]&amp;Table3[[#This Row],[Product]]</f>
        <v>JBSChicken</v>
      </c>
      <c r="J2437" t="str">
        <f>INDEX('Company+Product scope'!D:D,MATCH(Table3[[#This Row],[Company+Product key]],'Company+Product scope'!C:C,0))</f>
        <v>Yes</v>
      </c>
    </row>
    <row r="2438" spans="1:10">
      <c r="A2438" t="s">
        <v>51</v>
      </c>
      <c r="B2438" t="s">
        <v>61</v>
      </c>
      <c r="C2438" t="s">
        <v>71</v>
      </c>
      <c r="D2438" t="s">
        <v>57</v>
      </c>
      <c r="E2438">
        <v>100</v>
      </c>
      <c r="F2438" t="s">
        <v>112</v>
      </c>
      <c r="G2438" t="s">
        <v>96</v>
      </c>
      <c r="H2438" s="321">
        <v>0</v>
      </c>
      <c r="I2438" t="str">
        <f>Table3[[#This Row],[Company ]]&amp;Table3[[#This Row],[Product]]</f>
        <v>TysonChicken</v>
      </c>
      <c r="J2438" t="str">
        <f>INDEX('Company+Product scope'!D:D,MATCH(Table3[[#This Row],[Company+Product key]],'Company+Product scope'!C:C,0))</f>
        <v>Yes</v>
      </c>
    </row>
    <row r="2439" spans="1:10">
      <c r="A2439" t="s">
        <v>51</v>
      </c>
      <c r="B2439" t="s">
        <v>61</v>
      </c>
      <c r="C2439" t="s">
        <v>71</v>
      </c>
      <c r="D2439" t="s">
        <v>72</v>
      </c>
      <c r="E2439">
        <v>100</v>
      </c>
      <c r="F2439" t="s">
        <v>112</v>
      </c>
      <c r="G2439" t="s">
        <v>96</v>
      </c>
      <c r="H2439" s="321">
        <v>0</v>
      </c>
      <c r="I2439" t="str">
        <f>Table3[[#This Row],[Company ]]&amp;Table3[[#This Row],[Product]]</f>
        <v>TysonChicken</v>
      </c>
      <c r="J2439" t="str">
        <f>INDEX('Company+Product scope'!D:D,MATCH(Table3[[#This Row],[Company+Product key]],'Company+Product scope'!C:C,0))</f>
        <v>Yes</v>
      </c>
    </row>
    <row r="2440" spans="1:10">
      <c r="A2440" t="s">
        <v>51</v>
      </c>
      <c r="B2440" t="s">
        <v>73</v>
      </c>
      <c r="C2440" t="s">
        <v>71</v>
      </c>
      <c r="D2440" t="s">
        <v>54</v>
      </c>
      <c r="E2440">
        <v>100</v>
      </c>
      <c r="F2440" t="s">
        <v>112</v>
      </c>
      <c r="G2440" t="s">
        <v>96</v>
      </c>
      <c r="H2440" s="321">
        <v>0</v>
      </c>
      <c r="I2440" t="str">
        <f>Table3[[#This Row],[Company ]]&amp;Table3[[#This Row],[Product]]</f>
        <v>BRFChicken</v>
      </c>
      <c r="J2440" t="str">
        <f>INDEX('Company+Product scope'!D:D,MATCH(Table3[[#This Row],[Company+Product key]],'Company+Product scope'!C:C,0))</f>
        <v>Yes</v>
      </c>
    </row>
    <row r="2441" spans="1:10">
      <c r="A2441" t="s">
        <v>51</v>
      </c>
      <c r="B2441" t="s">
        <v>74</v>
      </c>
      <c r="C2441" t="s">
        <v>71</v>
      </c>
      <c r="D2441" t="s">
        <v>72</v>
      </c>
      <c r="E2441">
        <v>100</v>
      </c>
      <c r="F2441" t="s">
        <v>112</v>
      </c>
      <c r="G2441" t="s">
        <v>96</v>
      </c>
      <c r="H2441" s="321">
        <v>0</v>
      </c>
      <c r="I2441" t="str">
        <f>Table3[[#This Row],[Company ]]&amp;Table3[[#This Row],[Product]]</f>
        <v>Wen's Food GroupChicken</v>
      </c>
      <c r="J2441" t="str">
        <f>INDEX('Company+Product scope'!D:D,MATCH(Table3[[#This Row],[Company+Product key]],'Company+Product scope'!C:C,0))</f>
        <v>Yes</v>
      </c>
    </row>
    <row r="2442" spans="1:10">
      <c r="A2442" t="s">
        <v>51</v>
      </c>
      <c r="B2442" t="s">
        <v>60</v>
      </c>
      <c r="C2442" t="s">
        <v>71</v>
      </c>
      <c r="D2442" t="s">
        <v>57</v>
      </c>
      <c r="E2442">
        <v>100</v>
      </c>
      <c r="F2442" t="s">
        <v>112</v>
      </c>
      <c r="G2442" t="s">
        <v>96</v>
      </c>
      <c r="H2442" s="321">
        <v>0</v>
      </c>
      <c r="I2442" t="str">
        <f>Table3[[#This Row],[Company ]]&amp;Table3[[#This Row],[Product]]</f>
        <v>CargillChicken</v>
      </c>
      <c r="J2442" t="str">
        <f>INDEX('Company+Product scope'!D:D,MATCH(Table3[[#This Row],[Company+Product key]],'Company+Product scope'!C:C,0))</f>
        <v>Yes</v>
      </c>
    </row>
    <row r="2443" spans="1:10">
      <c r="A2443" t="s">
        <v>51</v>
      </c>
      <c r="B2443" t="s">
        <v>60</v>
      </c>
      <c r="C2443" t="s">
        <v>71</v>
      </c>
      <c r="D2443" t="s">
        <v>54</v>
      </c>
      <c r="E2443">
        <v>100</v>
      </c>
      <c r="F2443" t="s">
        <v>112</v>
      </c>
      <c r="G2443" t="s">
        <v>96</v>
      </c>
      <c r="H2443" s="321">
        <v>0</v>
      </c>
      <c r="I2443" t="str">
        <f>Table3[[#This Row],[Company ]]&amp;Table3[[#This Row],[Product]]</f>
        <v>CargillChicken</v>
      </c>
      <c r="J2443" t="str">
        <f>INDEX('Company+Product scope'!D:D,MATCH(Table3[[#This Row],[Company+Product key]],'Company+Product scope'!C:C,0))</f>
        <v>Yes</v>
      </c>
    </row>
    <row r="2444" spans="1:10">
      <c r="A2444" t="s">
        <v>51</v>
      </c>
      <c r="B2444" t="s">
        <v>60</v>
      </c>
      <c r="C2444" t="s">
        <v>71</v>
      </c>
      <c r="D2444" t="s">
        <v>72</v>
      </c>
      <c r="E2444">
        <v>100</v>
      </c>
      <c r="F2444" t="s">
        <v>112</v>
      </c>
      <c r="G2444" t="s">
        <v>96</v>
      </c>
      <c r="H2444" s="321">
        <v>0</v>
      </c>
      <c r="I2444" t="str">
        <f>Table3[[#This Row],[Company ]]&amp;Table3[[#This Row],[Product]]</f>
        <v>CargillChicken</v>
      </c>
      <c r="J2444" t="str">
        <f>INDEX('Company+Product scope'!D:D,MATCH(Table3[[#This Row],[Company+Product key]],'Company+Product scope'!C:C,0))</f>
        <v>Yes</v>
      </c>
    </row>
    <row r="2445" spans="1:10">
      <c r="A2445" t="s">
        <v>51</v>
      </c>
      <c r="B2445" t="s">
        <v>60</v>
      </c>
      <c r="C2445" t="s">
        <v>71</v>
      </c>
      <c r="D2445" t="s">
        <v>64</v>
      </c>
      <c r="E2445">
        <v>100</v>
      </c>
      <c r="F2445" t="s">
        <v>112</v>
      </c>
      <c r="G2445" t="s">
        <v>96</v>
      </c>
      <c r="H2445" s="321">
        <v>0</v>
      </c>
      <c r="I2445" t="str">
        <f>Table3[[#This Row],[Company ]]&amp;Table3[[#This Row],[Product]]</f>
        <v>CargillChicken</v>
      </c>
      <c r="J2445" t="str">
        <f>INDEX('Company+Product scope'!D:D,MATCH(Table3[[#This Row],[Company+Product key]],'Company+Product scope'!C:C,0))</f>
        <v>Yes</v>
      </c>
    </row>
    <row r="2446" spans="1:10">
      <c r="A2446" t="s">
        <v>51</v>
      </c>
      <c r="B2446" t="s">
        <v>75</v>
      </c>
      <c r="C2446" t="s">
        <v>71</v>
      </c>
      <c r="D2446" t="s">
        <v>72</v>
      </c>
      <c r="E2446">
        <v>100</v>
      </c>
      <c r="F2446" t="s">
        <v>112</v>
      </c>
      <c r="G2446" t="s">
        <v>96</v>
      </c>
      <c r="H2446" s="321">
        <v>0</v>
      </c>
      <c r="I2446" t="str">
        <f>Table3[[#This Row],[Company ]]&amp;Table3[[#This Row],[Product]]</f>
        <v>JapfaChicken</v>
      </c>
      <c r="J2446" t="str">
        <f>INDEX('Company+Product scope'!D:D,MATCH(Table3[[#This Row],[Company+Product key]],'Company+Product scope'!C:C,0))</f>
        <v>Yes</v>
      </c>
    </row>
    <row r="2447" spans="1:10">
      <c r="A2447" t="s">
        <v>51</v>
      </c>
      <c r="B2447" t="s">
        <v>76</v>
      </c>
      <c r="C2447" t="s">
        <v>71</v>
      </c>
      <c r="D2447" t="s">
        <v>72</v>
      </c>
      <c r="E2447">
        <v>100</v>
      </c>
      <c r="F2447" t="s">
        <v>112</v>
      </c>
      <c r="G2447" t="s">
        <v>96</v>
      </c>
      <c r="H2447" s="321">
        <v>0</v>
      </c>
      <c r="I2447" t="str">
        <f>Table3[[#This Row],[Company ]]&amp;Table3[[#This Row],[Product]]</f>
        <v>Wellhope AgritechChicken</v>
      </c>
      <c r="J2447" t="str">
        <f>INDEX('Company+Product scope'!D:D,MATCH(Table3[[#This Row],[Company+Product key]],'Company+Product scope'!C:C,0))</f>
        <v>Yes</v>
      </c>
    </row>
    <row r="2448" spans="1:10">
      <c r="A2448" t="s">
        <v>51</v>
      </c>
      <c r="B2448" t="s">
        <v>77</v>
      </c>
      <c r="C2448" t="s">
        <v>71</v>
      </c>
      <c r="D2448" t="s">
        <v>72</v>
      </c>
      <c r="E2448">
        <v>100</v>
      </c>
      <c r="F2448" t="s">
        <v>112</v>
      </c>
      <c r="G2448" t="s">
        <v>96</v>
      </c>
      <c r="H2448" s="321">
        <v>0</v>
      </c>
      <c r="I2448" t="str">
        <f>Table3[[#This Row],[Company ]]&amp;Table3[[#This Row],[Product]]</f>
        <v>Charoen PokphandChicken</v>
      </c>
      <c r="J2448" t="str">
        <f>INDEX('Company+Product scope'!D:D,MATCH(Table3[[#This Row],[Company+Product key]],'Company+Product scope'!C:C,0))</f>
        <v>Yes</v>
      </c>
    </row>
    <row r="2449" spans="1:10">
      <c r="A2449" t="s">
        <v>51</v>
      </c>
      <c r="B2449" t="s">
        <v>77</v>
      </c>
      <c r="C2449" t="s">
        <v>71</v>
      </c>
      <c r="D2449" t="s">
        <v>78</v>
      </c>
      <c r="E2449">
        <v>100</v>
      </c>
      <c r="F2449" t="s">
        <v>112</v>
      </c>
      <c r="G2449" t="s">
        <v>96</v>
      </c>
      <c r="H2449" s="321">
        <v>0</v>
      </c>
      <c r="I2449" t="str">
        <f>Table3[[#This Row],[Company ]]&amp;Table3[[#This Row],[Product]]</f>
        <v>Charoen PokphandChicken</v>
      </c>
      <c r="J2449" t="str">
        <f>INDEX('Company+Product scope'!D:D,MATCH(Table3[[#This Row],[Company+Product key]],'Company+Product scope'!C:C,0))</f>
        <v>Yes</v>
      </c>
    </row>
    <row r="2450" spans="1:10">
      <c r="A2450" t="s">
        <v>51</v>
      </c>
      <c r="B2450" t="s">
        <v>79</v>
      </c>
      <c r="C2450" t="s">
        <v>71</v>
      </c>
      <c r="D2450" t="s">
        <v>72</v>
      </c>
      <c r="E2450">
        <v>100</v>
      </c>
      <c r="F2450" t="s">
        <v>112</v>
      </c>
      <c r="G2450" t="s">
        <v>96</v>
      </c>
      <c r="H2450" s="321">
        <v>0</v>
      </c>
      <c r="I2450" t="str">
        <f>Table3[[#This Row],[Company ]]&amp;Table3[[#This Row],[Product]]</f>
        <v>Fuijan Sunner DevelopmentChicken</v>
      </c>
      <c r="J2450" t="str">
        <f>INDEX('Company+Product scope'!D:D,MATCH(Table3[[#This Row],[Company+Product key]],'Company+Product scope'!C:C,0))</f>
        <v>Yes</v>
      </c>
    </row>
    <row r="2451" spans="1:10">
      <c r="A2451" t="s">
        <v>51</v>
      </c>
      <c r="B2451" t="s">
        <v>80</v>
      </c>
      <c r="C2451" t="s">
        <v>71</v>
      </c>
      <c r="D2451" t="s">
        <v>57</v>
      </c>
      <c r="E2451">
        <v>100</v>
      </c>
      <c r="F2451" t="s">
        <v>112</v>
      </c>
      <c r="G2451" t="s">
        <v>96</v>
      </c>
      <c r="H2451" s="321">
        <v>0</v>
      </c>
      <c r="I2451" t="str">
        <f>Table3[[#This Row],[Company ]]&amp;Table3[[#This Row],[Product]]</f>
        <v>Koch FoodsChicken</v>
      </c>
      <c r="J2451" t="str">
        <f>INDEX('Company+Product scope'!D:D,MATCH(Table3[[#This Row],[Company+Product key]],'Company+Product scope'!C:C,0))</f>
        <v>Yes</v>
      </c>
    </row>
    <row r="2452" spans="1:10">
      <c r="A2452" t="s">
        <v>51</v>
      </c>
      <c r="B2452" t="s">
        <v>81</v>
      </c>
      <c r="C2452" t="s">
        <v>71</v>
      </c>
      <c r="D2452" t="s">
        <v>82</v>
      </c>
      <c r="E2452">
        <v>100</v>
      </c>
      <c r="F2452" t="s">
        <v>112</v>
      </c>
      <c r="G2452" t="s">
        <v>96</v>
      </c>
      <c r="H2452" s="321">
        <v>0</v>
      </c>
      <c r="I2452" t="str">
        <f>Table3[[#This Row],[Company ]]&amp;Table3[[#This Row],[Product]]</f>
        <v>Arab Company for Livestock Development (ACOLID)Chicken</v>
      </c>
      <c r="J2452" t="str">
        <f>INDEX('Company+Product scope'!D:D,MATCH(Table3[[#This Row],[Company+Product key]],'Company+Product scope'!C:C,0))</f>
        <v>Yes</v>
      </c>
    </row>
    <row r="2453" spans="1:10">
      <c r="A2453" t="s">
        <v>51</v>
      </c>
      <c r="B2453" t="s">
        <v>83</v>
      </c>
      <c r="C2453" t="s">
        <v>71</v>
      </c>
      <c r="D2453" t="s">
        <v>72</v>
      </c>
      <c r="E2453">
        <v>100</v>
      </c>
      <c r="F2453" t="s">
        <v>112</v>
      </c>
      <c r="G2453" t="s">
        <v>96</v>
      </c>
      <c r="H2453" s="321">
        <v>0</v>
      </c>
      <c r="I2453" t="str">
        <f>Table3[[#This Row],[Company ]]&amp;Table3[[#This Row],[Product]]</f>
        <v>New Hope GroupChicken</v>
      </c>
      <c r="J2453" t="str">
        <f>INDEX('Company+Product scope'!D:D,MATCH(Table3[[#This Row],[Company+Product key]],'Company+Product scope'!C:C,0))</f>
        <v>Yes</v>
      </c>
    </row>
    <row r="2454" spans="1:10">
      <c r="A2454" t="s">
        <v>51</v>
      </c>
      <c r="B2454" t="s">
        <v>84</v>
      </c>
      <c r="C2454" t="s">
        <v>71</v>
      </c>
      <c r="D2454" t="s">
        <v>54</v>
      </c>
      <c r="E2454">
        <v>100</v>
      </c>
      <c r="F2454" t="s">
        <v>112</v>
      </c>
      <c r="G2454" t="s">
        <v>96</v>
      </c>
      <c r="H2454" s="321">
        <v>0</v>
      </c>
      <c r="I2454" t="str">
        <f>Table3[[#This Row],[Company ]]&amp;Table3[[#This Row],[Product]]</f>
        <v>Industrias BachocoChicken</v>
      </c>
      <c r="J2454" t="str">
        <f>INDEX('Company+Product scope'!D:D,MATCH(Table3[[#This Row],[Company+Product key]],'Company+Product scope'!C:C,0))</f>
        <v>Yes</v>
      </c>
    </row>
    <row r="2455" spans="1:10">
      <c r="A2455" t="s">
        <v>51</v>
      </c>
      <c r="B2455" t="s">
        <v>84</v>
      </c>
      <c r="C2455" t="s">
        <v>71</v>
      </c>
      <c r="D2455" t="s">
        <v>57</v>
      </c>
      <c r="E2455">
        <v>100</v>
      </c>
      <c r="F2455" t="s">
        <v>112</v>
      </c>
      <c r="G2455" t="s">
        <v>96</v>
      </c>
      <c r="H2455" s="321">
        <v>0</v>
      </c>
      <c r="I2455" t="str">
        <f>Table3[[#This Row],[Company ]]&amp;Table3[[#This Row],[Product]]</f>
        <v>Industrias BachocoChicken</v>
      </c>
      <c r="J2455" t="str">
        <f>INDEX('Company+Product scope'!D:D,MATCH(Table3[[#This Row],[Company+Product key]],'Company+Product scope'!C:C,0))</f>
        <v>Yes</v>
      </c>
    </row>
    <row r="2456" spans="1:10">
      <c r="A2456" t="s">
        <v>51</v>
      </c>
      <c r="B2456" t="s">
        <v>85</v>
      </c>
      <c r="C2456" t="s">
        <v>71</v>
      </c>
      <c r="D2456" t="s">
        <v>57</v>
      </c>
      <c r="E2456">
        <v>100</v>
      </c>
      <c r="F2456" t="s">
        <v>112</v>
      </c>
      <c r="G2456" t="s">
        <v>96</v>
      </c>
      <c r="H2456" s="321">
        <v>0</v>
      </c>
      <c r="I2456" t="str">
        <f>Table3[[#This Row],[Company ]]&amp;Table3[[#This Row],[Product]]</f>
        <v>Perdue FarmsChicken</v>
      </c>
      <c r="J2456" t="str">
        <f>INDEX('Company+Product scope'!D:D,MATCH(Table3[[#This Row],[Company+Product key]],'Company+Product scope'!C:C,0))</f>
        <v>Yes</v>
      </c>
    </row>
    <row r="2457" spans="1:10">
      <c r="A2457" t="s">
        <v>51</v>
      </c>
      <c r="B2457" t="s">
        <v>86</v>
      </c>
      <c r="C2457" t="s">
        <v>71</v>
      </c>
      <c r="D2457" t="s">
        <v>57</v>
      </c>
      <c r="E2457">
        <v>100</v>
      </c>
      <c r="F2457" t="s">
        <v>112</v>
      </c>
      <c r="G2457" t="s">
        <v>96</v>
      </c>
      <c r="H2457" s="321">
        <v>0</v>
      </c>
      <c r="I2457" t="str">
        <f>Table3[[#This Row],[Company ]]&amp;Table3[[#This Row],[Product]]</f>
        <v>Continental Grain CompanyChicken</v>
      </c>
      <c r="J2457" t="str">
        <f>INDEX('Company+Product scope'!D:D,MATCH(Table3[[#This Row],[Company+Product key]],'Company+Product scope'!C:C,0))</f>
        <v>Yes</v>
      </c>
    </row>
    <row r="2458" spans="1:10">
      <c r="A2458" t="s">
        <v>51</v>
      </c>
      <c r="B2458" t="s">
        <v>87</v>
      </c>
      <c r="C2458" t="s">
        <v>71</v>
      </c>
      <c r="D2458" t="s">
        <v>72</v>
      </c>
      <c r="E2458">
        <v>100</v>
      </c>
      <c r="F2458" t="s">
        <v>112</v>
      </c>
      <c r="G2458" t="s">
        <v>96</v>
      </c>
      <c r="H2458" s="321">
        <v>0</v>
      </c>
      <c r="I2458" t="str">
        <f>Table3[[#This Row],[Company ]]&amp;Table3[[#This Row],[Product]]</f>
        <v>WH GroupChicken</v>
      </c>
      <c r="J2458" t="str">
        <f>INDEX('Company+Product scope'!D:D,MATCH(Table3[[#This Row],[Company+Product key]],'Company+Product scope'!C:C,0))</f>
        <v>Yes</v>
      </c>
    </row>
    <row r="2459" spans="1:10">
      <c r="A2459" t="s">
        <v>51</v>
      </c>
      <c r="B2459" t="s">
        <v>87</v>
      </c>
      <c r="C2459" t="s">
        <v>71</v>
      </c>
      <c r="D2459" t="s">
        <v>88</v>
      </c>
      <c r="E2459">
        <v>100</v>
      </c>
      <c r="F2459" t="s">
        <v>112</v>
      </c>
      <c r="G2459" t="s">
        <v>96</v>
      </c>
      <c r="H2459" s="321">
        <v>0</v>
      </c>
      <c r="I2459" t="str">
        <f>Table3[[#This Row],[Company ]]&amp;Table3[[#This Row],[Product]]</f>
        <v>WH GroupChicken</v>
      </c>
      <c r="J2459" t="str">
        <f>INDEX('Company+Product scope'!D:D,MATCH(Table3[[#This Row],[Company+Product key]],'Company+Product scope'!C:C,0))</f>
        <v>Yes</v>
      </c>
    </row>
    <row r="2460" spans="1:10">
      <c r="A2460" t="s">
        <v>51</v>
      </c>
      <c r="B2460" t="s">
        <v>89</v>
      </c>
      <c r="C2460" t="s">
        <v>71</v>
      </c>
      <c r="D2460" t="s">
        <v>54</v>
      </c>
      <c r="E2460">
        <v>100</v>
      </c>
      <c r="F2460" t="s">
        <v>112</v>
      </c>
      <c r="G2460" t="s">
        <v>96</v>
      </c>
      <c r="H2460" s="321">
        <v>0</v>
      </c>
      <c r="I2460" t="str">
        <f>Table3[[#This Row],[Company ]]&amp;Table3[[#This Row],[Product]]</f>
        <v>Aurora AlimentosChicken</v>
      </c>
      <c r="J2460" t="str">
        <f>INDEX('Company+Product scope'!D:D,MATCH(Table3[[#This Row],[Company+Product key]],'Company+Product scope'!C:C,0))</f>
        <v>Yes</v>
      </c>
    </row>
    <row r="2461" spans="1:10">
      <c r="A2461" t="s">
        <v>51</v>
      </c>
      <c r="B2461" t="s">
        <v>87</v>
      </c>
      <c r="C2461" t="s">
        <v>90</v>
      </c>
      <c r="D2461" t="s">
        <v>57</v>
      </c>
      <c r="E2461">
        <v>100</v>
      </c>
      <c r="F2461" t="s">
        <v>112</v>
      </c>
      <c r="G2461" t="s">
        <v>96</v>
      </c>
      <c r="H2461" s="321">
        <v>384638209.32082182</v>
      </c>
      <c r="I2461" t="str">
        <f>Table3[[#This Row],[Company ]]&amp;Table3[[#This Row],[Product]]</f>
        <v>WH GroupPigs</v>
      </c>
      <c r="J2461" t="str">
        <f>INDEX('Company+Product scope'!D:D,MATCH(Table3[[#This Row],[Company+Product key]],'Company+Product scope'!C:C,0))</f>
        <v>Yes</v>
      </c>
    </row>
    <row r="2462" spans="1:10">
      <c r="A2462" t="s">
        <v>51</v>
      </c>
      <c r="B2462" t="s">
        <v>87</v>
      </c>
      <c r="C2462" t="s">
        <v>90</v>
      </c>
      <c r="D2462" t="s">
        <v>72</v>
      </c>
      <c r="E2462">
        <v>100</v>
      </c>
      <c r="F2462" t="s">
        <v>112</v>
      </c>
      <c r="G2462" t="s">
        <v>96</v>
      </c>
      <c r="H2462" s="321">
        <v>212197763.22209656</v>
      </c>
      <c r="I2462" t="str">
        <f>Table3[[#This Row],[Company ]]&amp;Table3[[#This Row],[Product]]</f>
        <v>WH GroupPigs</v>
      </c>
      <c r="J2462" t="str">
        <f>INDEX('Company+Product scope'!D:D,MATCH(Table3[[#This Row],[Company+Product key]],'Company+Product scope'!C:C,0))</f>
        <v>Yes</v>
      </c>
    </row>
    <row r="2463" spans="1:10">
      <c r="A2463" t="s">
        <v>51</v>
      </c>
      <c r="B2463" t="s">
        <v>87</v>
      </c>
      <c r="C2463" t="s">
        <v>90</v>
      </c>
      <c r="D2463" t="s">
        <v>88</v>
      </c>
      <c r="E2463">
        <v>100</v>
      </c>
      <c r="F2463" t="s">
        <v>112</v>
      </c>
      <c r="G2463" t="s">
        <v>96</v>
      </c>
      <c r="H2463" s="321">
        <v>98040547.516198441</v>
      </c>
      <c r="I2463" t="str">
        <f>Table3[[#This Row],[Company ]]&amp;Table3[[#This Row],[Product]]</f>
        <v>WH GroupPigs</v>
      </c>
      <c r="J2463" t="str">
        <f>INDEX('Company+Product scope'!D:D,MATCH(Table3[[#This Row],[Company+Product key]],'Company+Product scope'!C:C,0))</f>
        <v>Yes</v>
      </c>
    </row>
    <row r="2464" spans="1:10">
      <c r="A2464" t="s">
        <v>51</v>
      </c>
      <c r="B2464" t="s">
        <v>52</v>
      </c>
      <c r="C2464" t="s">
        <v>90</v>
      </c>
      <c r="D2464" t="s">
        <v>57</v>
      </c>
      <c r="E2464">
        <v>100</v>
      </c>
      <c r="F2464" t="s">
        <v>112</v>
      </c>
      <c r="G2464" t="s">
        <v>96</v>
      </c>
      <c r="H2464" s="321">
        <v>347327784</v>
      </c>
      <c r="I2464" t="str">
        <f>Table3[[#This Row],[Company ]]&amp;Table3[[#This Row],[Product]]</f>
        <v>JBSPigs</v>
      </c>
      <c r="J2464" t="str">
        <f>INDEX('Company+Product scope'!D:D,MATCH(Table3[[#This Row],[Company+Product key]],'Company+Product scope'!C:C,0))</f>
        <v>Yes</v>
      </c>
    </row>
    <row r="2465" spans="1:10">
      <c r="A2465" t="s">
        <v>51</v>
      </c>
      <c r="B2465" t="s">
        <v>52</v>
      </c>
      <c r="C2465" t="s">
        <v>90</v>
      </c>
      <c r="D2465" t="s">
        <v>54</v>
      </c>
      <c r="E2465">
        <v>100</v>
      </c>
      <c r="F2465" t="s">
        <v>112</v>
      </c>
      <c r="G2465" t="s">
        <v>96</v>
      </c>
      <c r="H2465" s="321">
        <v>144432345.59999999</v>
      </c>
      <c r="I2465" t="str">
        <f>Table3[[#This Row],[Company ]]&amp;Table3[[#This Row],[Product]]</f>
        <v>JBSPigs</v>
      </c>
      <c r="J2465" t="str">
        <f>INDEX('Company+Product scope'!D:D,MATCH(Table3[[#This Row],[Company+Product key]],'Company+Product scope'!C:C,0))</f>
        <v>Yes</v>
      </c>
    </row>
    <row r="2466" spans="1:10">
      <c r="A2466" t="s">
        <v>51</v>
      </c>
      <c r="B2466" t="s">
        <v>52</v>
      </c>
      <c r="C2466" t="s">
        <v>90</v>
      </c>
      <c r="D2466" t="s">
        <v>58</v>
      </c>
      <c r="E2466">
        <v>100</v>
      </c>
      <c r="F2466" t="s">
        <v>112</v>
      </c>
      <c r="G2466" t="s">
        <v>96</v>
      </c>
      <c r="H2466" s="321">
        <v>32149417.248</v>
      </c>
      <c r="I2466" t="str">
        <f>Table3[[#This Row],[Company ]]&amp;Table3[[#This Row],[Product]]</f>
        <v>JBSPigs</v>
      </c>
      <c r="J2466" t="str">
        <f>INDEX('Company+Product scope'!D:D,MATCH(Table3[[#This Row],[Company+Product key]],'Company+Product scope'!C:C,0))</f>
        <v>Yes</v>
      </c>
    </row>
    <row r="2467" spans="1:10">
      <c r="A2467" t="s">
        <v>51</v>
      </c>
      <c r="B2467" t="s">
        <v>52</v>
      </c>
      <c r="C2467" t="s">
        <v>90</v>
      </c>
      <c r="D2467" t="s">
        <v>64</v>
      </c>
      <c r="E2467">
        <v>100</v>
      </c>
      <c r="F2467" t="s">
        <v>112</v>
      </c>
      <c r="G2467" t="s">
        <v>96</v>
      </c>
      <c r="H2467" s="321">
        <v>28341868.895999998</v>
      </c>
      <c r="I2467" t="str">
        <f>Table3[[#This Row],[Company ]]&amp;Table3[[#This Row],[Product]]</f>
        <v>JBSPigs</v>
      </c>
      <c r="J2467" t="str">
        <f>INDEX('Company+Product scope'!D:D,MATCH(Table3[[#This Row],[Company+Product key]],'Company+Product scope'!C:C,0))</f>
        <v>Yes</v>
      </c>
    </row>
    <row r="2468" spans="1:10">
      <c r="A2468" t="s">
        <v>51</v>
      </c>
      <c r="B2468" t="s">
        <v>61</v>
      </c>
      <c r="C2468" t="s">
        <v>90</v>
      </c>
      <c r="D2468" t="s">
        <v>57</v>
      </c>
      <c r="E2468">
        <v>100</v>
      </c>
      <c r="F2468" t="s">
        <v>112</v>
      </c>
      <c r="G2468" t="s">
        <v>96</v>
      </c>
      <c r="H2468" s="321">
        <v>266166810</v>
      </c>
      <c r="I2468" t="str">
        <f>Table3[[#This Row],[Company ]]&amp;Table3[[#This Row],[Product]]</f>
        <v>TysonPigs</v>
      </c>
      <c r="J2468" t="str">
        <f>INDEX('Company+Product scope'!D:D,MATCH(Table3[[#This Row],[Company+Product key]],'Company+Product scope'!C:C,0))</f>
        <v>Yes</v>
      </c>
    </row>
    <row r="2469" spans="1:10">
      <c r="A2469" t="s">
        <v>51</v>
      </c>
      <c r="B2469" t="s">
        <v>70</v>
      </c>
      <c r="C2469" t="s">
        <v>90</v>
      </c>
      <c r="D2469" t="s">
        <v>64</v>
      </c>
      <c r="E2469">
        <v>100</v>
      </c>
      <c r="F2469" t="s">
        <v>112</v>
      </c>
      <c r="G2469" t="s">
        <v>96</v>
      </c>
      <c r="H2469" s="321">
        <v>247636800</v>
      </c>
      <c r="I2469" t="str">
        <f>Table3[[#This Row],[Company ]]&amp;Table3[[#This Row],[Product]]</f>
        <v>Tönnies GroupPigs</v>
      </c>
      <c r="J2469" t="str">
        <f>INDEX('Company+Product scope'!D:D,MATCH(Table3[[#This Row],[Company+Product key]],'Company+Product scope'!C:C,0))</f>
        <v>Yes</v>
      </c>
    </row>
    <row r="2470" spans="1:10">
      <c r="A2470" t="s">
        <v>51</v>
      </c>
      <c r="B2470" t="s">
        <v>67</v>
      </c>
      <c r="C2470" t="s">
        <v>90</v>
      </c>
      <c r="D2470" t="s">
        <v>64</v>
      </c>
      <c r="E2470">
        <v>100</v>
      </c>
      <c r="F2470" t="s">
        <v>112</v>
      </c>
      <c r="G2470" t="s">
        <v>96</v>
      </c>
      <c r="H2470" s="321">
        <v>203327212.80000001</v>
      </c>
      <c r="I2470" t="str">
        <f>Table3[[#This Row],[Company ]]&amp;Table3[[#This Row],[Product]]</f>
        <v>Danish CrownPigs</v>
      </c>
      <c r="J2470" t="str">
        <f>INDEX('Company+Product scope'!D:D,MATCH(Table3[[#This Row],[Company+Product key]],'Company+Product scope'!C:C,0))</f>
        <v>Yes</v>
      </c>
    </row>
    <row r="2471" spans="1:10">
      <c r="A2471" t="s">
        <v>51</v>
      </c>
      <c r="B2471" t="s">
        <v>67</v>
      </c>
      <c r="C2471" t="s">
        <v>90</v>
      </c>
      <c r="D2471" t="s">
        <v>88</v>
      </c>
      <c r="E2471">
        <v>100</v>
      </c>
      <c r="F2471" t="s">
        <v>112</v>
      </c>
      <c r="G2471" t="s">
        <v>96</v>
      </c>
      <c r="H2471" s="321">
        <v>19890705.599999998</v>
      </c>
      <c r="I2471" t="str">
        <f>Table3[[#This Row],[Company ]]&amp;Table3[[#This Row],[Product]]</f>
        <v>Danish CrownPigs</v>
      </c>
      <c r="J2471" t="str">
        <f>INDEX('Company+Product scope'!D:D,MATCH(Table3[[#This Row],[Company+Product key]],'Company+Product scope'!C:C,0))</f>
        <v>Yes</v>
      </c>
    </row>
    <row r="2472" spans="1:10">
      <c r="A2472" t="s">
        <v>51</v>
      </c>
      <c r="B2472" t="s">
        <v>66</v>
      </c>
      <c r="C2472" t="s">
        <v>90</v>
      </c>
      <c r="D2472" t="s">
        <v>64</v>
      </c>
      <c r="E2472">
        <v>100</v>
      </c>
      <c r="F2472" t="s">
        <v>112</v>
      </c>
      <c r="G2472" t="s">
        <v>96</v>
      </c>
      <c r="H2472" s="321">
        <v>167521785.12</v>
      </c>
      <c r="I2472" t="str">
        <f>Table3[[#This Row],[Company ]]&amp;Table3[[#This Row],[Product]]</f>
        <v>Vion Food GroupPigs</v>
      </c>
      <c r="J2472" t="str">
        <f>INDEX('Company+Product scope'!D:D,MATCH(Table3[[#This Row],[Company+Product key]],'Company+Product scope'!C:C,0))</f>
        <v>Yes</v>
      </c>
    </row>
    <row r="2473" spans="1:10">
      <c r="A2473" t="s">
        <v>51</v>
      </c>
      <c r="B2473" t="s">
        <v>91</v>
      </c>
      <c r="C2473" t="s">
        <v>90</v>
      </c>
      <c r="D2473" t="s">
        <v>72</v>
      </c>
      <c r="E2473">
        <v>100</v>
      </c>
      <c r="F2473" t="s">
        <v>112</v>
      </c>
      <c r="G2473" t="s">
        <v>96</v>
      </c>
      <c r="H2473" s="321">
        <v>213519150</v>
      </c>
      <c r="I2473" t="str">
        <f>Table3[[#This Row],[Company ]]&amp;Table3[[#This Row],[Product]]</f>
        <v>Muyuan FoodstuffPigs</v>
      </c>
      <c r="J2473" t="str">
        <f>INDEX('Company+Product scope'!D:D,MATCH(Table3[[#This Row],[Company+Product key]],'Company+Product scope'!C:C,0))</f>
        <v>Yes</v>
      </c>
    </row>
    <row r="2474" spans="1:10">
      <c r="A2474" t="s">
        <v>51</v>
      </c>
      <c r="B2474" t="s">
        <v>73</v>
      </c>
      <c r="C2474" t="s">
        <v>90</v>
      </c>
      <c r="D2474" t="s">
        <v>54</v>
      </c>
      <c r="E2474">
        <v>100</v>
      </c>
      <c r="F2474" t="s">
        <v>112</v>
      </c>
      <c r="G2474" t="s">
        <v>96</v>
      </c>
      <c r="H2474" s="321">
        <v>157968158.40000001</v>
      </c>
      <c r="I2474" t="str">
        <f>Table3[[#This Row],[Company ]]&amp;Table3[[#This Row],[Product]]</f>
        <v>BRFPigs</v>
      </c>
      <c r="J2474" t="str">
        <f>INDEX('Company+Product scope'!D:D,MATCH(Table3[[#This Row],[Company+Product key]],'Company+Product scope'!C:C,0))</f>
        <v>Yes</v>
      </c>
    </row>
    <row r="2475" spans="1:10">
      <c r="A2475" t="s">
        <v>51</v>
      </c>
      <c r="B2475" t="s">
        <v>92</v>
      </c>
      <c r="C2475" t="s">
        <v>90</v>
      </c>
      <c r="D2475" t="s">
        <v>64</v>
      </c>
      <c r="E2475">
        <v>100</v>
      </c>
      <c r="F2475" t="s">
        <v>112</v>
      </c>
      <c r="G2475" t="s">
        <v>96</v>
      </c>
      <c r="H2475" s="321">
        <v>118400000</v>
      </c>
      <c r="I2475" t="str">
        <f>Table3[[#This Row],[Company ]]&amp;Table3[[#This Row],[Product]]</f>
        <v>Grupo VallPigs</v>
      </c>
      <c r="J2475" t="str">
        <f>INDEX('Company+Product scope'!D:D,MATCH(Table3[[#This Row],[Company+Product key]],'Company+Product scope'!C:C,0))</f>
        <v>Yes</v>
      </c>
    </row>
    <row r="2476" spans="1:10">
      <c r="A2476" t="s">
        <v>51</v>
      </c>
      <c r="B2476" t="s">
        <v>93</v>
      </c>
      <c r="C2476" t="s">
        <v>90</v>
      </c>
      <c r="D2476" t="s">
        <v>72</v>
      </c>
      <c r="E2476">
        <v>100</v>
      </c>
      <c r="F2476" t="s">
        <v>112</v>
      </c>
      <c r="G2476" t="s">
        <v>96</v>
      </c>
      <c r="H2476" s="321">
        <v>136066125</v>
      </c>
      <c r="I2476" t="str">
        <f>Table3[[#This Row],[Company ]]&amp;Table3[[#This Row],[Product]]</f>
        <v>Zhengbang GroupPigs</v>
      </c>
      <c r="J2476" t="str">
        <f>INDEX('Company+Product scope'!D:D,MATCH(Table3[[#This Row],[Company+Product key]],'Company+Product scope'!C:C,0))</f>
        <v>Yes</v>
      </c>
    </row>
    <row r="2477" spans="1:10">
      <c r="A2477" t="s">
        <v>51</v>
      </c>
      <c r="B2477" t="s">
        <v>63</v>
      </c>
      <c r="C2477" t="s">
        <v>90</v>
      </c>
      <c r="D2477" t="s">
        <v>64</v>
      </c>
      <c r="E2477">
        <v>100</v>
      </c>
      <c r="F2477" t="s">
        <v>112</v>
      </c>
      <c r="G2477" t="s">
        <v>96</v>
      </c>
      <c r="H2477" s="321">
        <v>116676923.0769231</v>
      </c>
      <c r="I2477" t="str">
        <f>Table3[[#This Row],[Company ]]&amp;Table3[[#This Row],[Product]]</f>
        <v>BigardPigs</v>
      </c>
      <c r="J2477" t="str">
        <f>INDEX('Company+Product scope'!D:D,MATCH(Table3[[#This Row],[Company+Product key]],'Company+Product scope'!C:C,0))</f>
        <v>Yes</v>
      </c>
    </row>
    <row r="2478" spans="1:10">
      <c r="A2478" t="s">
        <v>51</v>
      </c>
      <c r="B2478" t="s">
        <v>89</v>
      </c>
      <c r="C2478" t="s">
        <v>90</v>
      </c>
      <c r="D2478" t="s">
        <v>54</v>
      </c>
      <c r="E2478">
        <v>100</v>
      </c>
      <c r="F2478" t="s">
        <v>112</v>
      </c>
      <c r="G2478" t="s">
        <v>96</v>
      </c>
      <c r="H2478" s="321">
        <v>119628750</v>
      </c>
      <c r="I2478" t="str">
        <f>Table3[[#This Row],[Company ]]&amp;Table3[[#This Row],[Product]]</f>
        <v>Aurora AlimentosPigs</v>
      </c>
      <c r="J2478" t="str">
        <f>INDEX('Company+Product scope'!D:D,MATCH(Table3[[#This Row],[Company+Product key]],'Company+Product scope'!C:C,0))</f>
        <v>Yes</v>
      </c>
    </row>
    <row r="2479" spans="1:10">
      <c r="A2479" t="s">
        <v>51</v>
      </c>
      <c r="B2479" t="s">
        <v>77</v>
      </c>
      <c r="C2479" t="s">
        <v>90</v>
      </c>
      <c r="D2479" t="s">
        <v>57</v>
      </c>
      <c r="E2479">
        <v>100</v>
      </c>
      <c r="F2479" t="s">
        <v>112</v>
      </c>
      <c r="G2479" t="s">
        <v>96</v>
      </c>
      <c r="H2479" s="321">
        <v>49162500</v>
      </c>
      <c r="I2479" t="str">
        <f>Table3[[#This Row],[Company ]]&amp;Table3[[#This Row],[Product]]</f>
        <v>Charoen PokphandPigs</v>
      </c>
      <c r="J2479" t="str">
        <f>INDEX('Company+Product scope'!D:D,MATCH(Table3[[#This Row],[Company+Product key]],'Company+Product scope'!C:C,0))</f>
        <v>Yes</v>
      </c>
    </row>
    <row r="2480" spans="1:10">
      <c r="A2480" t="s">
        <v>51</v>
      </c>
      <c r="B2480" t="s">
        <v>77</v>
      </c>
      <c r="C2480" t="s">
        <v>90</v>
      </c>
      <c r="D2480" t="s">
        <v>78</v>
      </c>
      <c r="E2480">
        <v>100</v>
      </c>
      <c r="F2480" t="s">
        <v>112</v>
      </c>
      <c r="G2480" t="s">
        <v>96</v>
      </c>
      <c r="H2480" s="321">
        <v>33583500</v>
      </c>
      <c r="I2480" t="str">
        <f>Table3[[#This Row],[Company ]]&amp;Table3[[#This Row],[Product]]</f>
        <v>Charoen PokphandPigs</v>
      </c>
      <c r="J2480" t="str">
        <f>INDEX('Company+Product scope'!D:D,MATCH(Table3[[#This Row],[Company+Product key]],'Company+Product scope'!C:C,0))</f>
        <v>Yes</v>
      </c>
    </row>
    <row r="2481" spans="1:10">
      <c r="A2481" t="s">
        <v>51</v>
      </c>
      <c r="B2481" t="s">
        <v>77</v>
      </c>
      <c r="C2481" t="s">
        <v>90</v>
      </c>
      <c r="D2481" t="s">
        <v>72</v>
      </c>
      <c r="E2481">
        <v>100</v>
      </c>
      <c r="F2481" t="s">
        <v>112</v>
      </c>
      <c r="G2481" t="s">
        <v>96</v>
      </c>
      <c r="H2481" s="321">
        <v>18195825</v>
      </c>
      <c r="I2481" t="str">
        <f>Table3[[#This Row],[Company ]]&amp;Table3[[#This Row],[Product]]</f>
        <v>Charoen PokphandPigs</v>
      </c>
      <c r="J2481" t="str">
        <f>INDEX('Company+Product scope'!D:D,MATCH(Table3[[#This Row],[Company+Product key]],'Company+Product scope'!C:C,0))</f>
        <v>Yes</v>
      </c>
    </row>
    <row r="2482" spans="1:10">
      <c r="A2482" t="s">
        <v>51</v>
      </c>
      <c r="B2482" t="s">
        <v>69</v>
      </c>
      <c r="C2482" t="s">
        <v>90</v>
      </c>
      <c r="D2482" t="s">
        <v>64</v>
      </c>
      <c r="E2482">
        <v>100</v>
      </c>
      <c r="F2482" t="s">
        <v>112</v>
      </c>
      <c r="G2482" t="s">
        <v>96</v>
      </c>
      <c r="H2482" s="321">
        <v>91872000</v>
      </c>
      <c r="I2482" t="str">
        <f>Table3[[#This Row],[Company ]]&amp;Table3[[#This Row],[Product]]</f>
        <v>WestfleischPigs</v>
      </c>
      <c r="J2482" t="str">
        <f>INDEX('Company+Product scope'!D:D,MATCH(Table3[[#This Row],[Company+Product key]],'Company+Product scope'!C:C,0))</f>
        <v>Yes</v>
      </c>
    </row>
    <row r="2483" spans="1:10">
      <c r="A2483" t="s">
        <v>51</v>
      </c>
      <c r="B2483" t="s">
        <v>94</v>
      </c>
      <c r="C2483" t="s">
        <v>90</v>
      </c>
      <c r="D2483" t="s">
        <v>64</v>
      </c>
      <c r="E2483">
        <v>100</v>
      </c>
      <c r="F2483" t="s">
        <v>112</v>
      </c>
      <c r="G2483" t="s">
        <v>96</v>
      </c>
      <c r="H2483" s="321">
        <v>89088000</v>
      </c>
      <c r="I2483" t="str">
        <f>Table3[[#This Row],[Company ]]&amp;Table3[[#This Row],[Product]]</f>
        <v>Grupo JorgePigs</v>
      </c>
      <c r="J2483" t="str">
        <f>INDEX('Company+Product scope'!D:D,MATCH(Table3[[#This Row],[Company+Product key]],'Company+Product scope'!C:C,0))</f>
        <v>Yes</v>
      </c>
    </row>
    <row r="2484" spans="1:10">
      <c r="A2484" t="s">
        <v>51</v>
      </c>
      <c r="B2484" t="s">
        <v>83</v>
      </c>
      <c r="C2484" t="s">
        <v>90</v>
      </c>
      <c r="D2484" t="s">
        <v>72</v>
      </c>
      <c r="E2484">
        <v>100</v>
      </c>
      <c r="F2484" t="s">
        <v>112</v>
      </c>
      <c r="G2484" t="s">
        <v>96</v>
      </c>
      <c r="H2484" s="321">
        <v>63765900</v>
      </c>
      <c r="I2484" t="str">
        <f>Table3[[#This Row],[Company ]]&amp;Table3[[#This Row],[Product]]</f>
        <v>New Hope GroupPigs</v>
      </c>
      <c r="J2484" t="str">
        <f>INDEX('Company+Product scope'!D:D,MATCH(Table3[[#This Row],[Company+Product key]],'Company+Product scope'!C:C,0))</f>
        <v>Yes</v>
      </c>
    </row>
    <row r="2485" spans="1:10">
      <c r="A2485" t="s">
        <v>51</v>
      </c>
      <c r="B2485" t="s">
        <v>74</v>
      </c>
      <c r="C2485" t="s">
        <v>90</v>
      </c>
      <c r="D2485" t="s">
        <v>72</v>
      </c>
      <c r="E2485">
        <v>100</v>
      </c>
      <c r="F2485" t="s">
        <v>112</v>
      </c>
      <c r="G2485" t="s">
        <v>96</v>
      </c>
      <c r="H2485" s="321">
        <v>61833600</v>
      </c>
      <c r="I2485" t="str">
        <f>Table3[[#This Row],[Company ]]&amp;Table3[[#This Row],[Product]]</f>
        <v>Wen's Food GroupPigs</v>
      </c>
      <c r="J2485" t="str">
        <f>INDEX('Company+Product scope'!D:D,MATCH(Table3[[#This Row],[Company+Product key]],'Company+Product scope'!C:C,0))</f>
        <v>Yes</v>
      </c>
    </row>
    <row r="2486" spans="1:10">
      <c r="A2486" t="s">
        <v>51</v>
      </c>
      <c r="B2486" t="s">
        <v>65</v>
      </c>
      <c r="C2486" t="s">
        <v>90</v>
      </c>
      <c r="D2486" t="s">
        <v>64</v>
      </c>
      <c r="E2486">
        <v>100</v>
      </c>
      <c r="F2486" t="s">
        <v>112</v>
      </c>
      <c r="G2486" t="s">
        <v>96</v>
      </c>
      <c r="H2486" s="321">
        <v>9846153.846153846</v>
      </c>
      <c r="I2486" t="str">
        <f>Table3[[#This Row],[Company ]]&amp;Table3[[#This Row],[Product]]</f>
        <v>Gruppo CremoniniPigs</v>
      </c>
      <c r="J2486" t="str">
        <f>INDEX('Company+Product scope'!D:D,MATCH(Table3[[#This Row],[Company+Product key]],'Company+Product scope'!C:C,0))</f>
        <v>Yes</v>
      </c>
    </row>
    <row r="2487" spans="1:10">
      <c r="A2487" t="s">
        <v>51</v>
      </c>
      <c r="B2487" t="s">
        <v>52</v>
      </c>
      <c r="C2487" t="s">
        <v>53</v>
      </c>
      <c r="D2487" t="s">
        <v>54</v>
      </c>
      <c r="E2487">
        <v>100</v>
      </c>
      <c r="F2487" t="s">
        <v>113</v>
      </c>
      <c r="G2487" t="s">
        <v>96</v>
      </c>
      <c r="H2487" s="321">
        <v>1324310888.3682706</v>
      </c>
      <c r="I2487" t="str">
        <f>Table3[[#This Row],[Company ]]&amp;Table3[[#This Row],[Product]]</f>
        <v>JBSCattle</v>
      </c>
      <c r="J2487" t="str">
        <f>INDEX('Company+Product scope'!D:D,MATCH(Table3[[#This Row],[Company+Product key]],'Company+Product scope'!C:C,0))</f>
        <v>Yes</v>
      </c>
    </row>
    <row r="2488" spans="1:10">
      <c r="A2488" t="s">
        <v>51</v>
      </c>
      <c r="B2488" t="s">
        <v>52</v>
      </c>
      <c r="C2488" t="s">
        <v>53</v>
      </c>
      <c r="D2488" t="s">
        <v>57</v>
      </c>
      <c r="E2488">
        <v>100</v>
      </c>
      <c r="F2488" t="s">
        <v>113</v>
      </c>
      <c r="G2488" t="s">
        <v>96</v>
      </c>
      <c r="H2488" s="321">
        <v>1268231665.7737999</v>
      </c>
      <c r="I2488" t="str">
        <f>Table3[[#This Row],[Company ]]&amp;Table3[[#This Row],[Product]]</f>
        <v>JBSCattle</v>
      </c>
      <c r="J2488" t="str">
        <f>INDEX('Company+Product scope'!D:D,MATCH(Table3[[#This Row],[Company+Product key]],'Company+Product scope'!C:C,0))</f>
        <v>Yes</v>
      </c>
    </row>
    <row r="2489" spans="1:10">
      <c r="A2489" t="s">
        <v>51</v>
      </c>
      <c r="B2489" t="s">
        <v>52</v>
      </c>
      <c r="C2489" t="s">
        <v>53</v>
      </c>
      <c r="D2489" t="s">
        <v>58</v>
      </c>
      <c r="E2489">
        <v>100</v>
      </c>
      <c r="F2489" t="s">
        <v>113</v>
      </c>
      <c r="G2489" t="s">
        <v>96</v>
      </c>
      <c r="H2489" s="321">
        <v>212857600.14610001</v>
      </c>
      <c r="I2489" t="str">
        <f>Table3[[#This Row],[Company ]]&amp;Table3[[#This Row],[Product]]</f>
        <v>JBSCattle</v>
      </c>
      <c r="J2489" t="str">
        <f>INDEX('Company+Product scope'!D:D,MATCH(Table3[[#This Row],[Company+Product key]],'Company+Product scope'!C:C,0))</f>
        <v>Yes</v>
      </c>
    </row>
    <row r="2490" spans="1:10">
      <c r="A2490" t="s">
        <v>51</v>
      </c>
      <c r="B2490" t="s">
        <v>59</v>
      </c>
      <c r="C2490" t="s">
        <v>53</v>
      </c>
      <c r="D2490" t="s">
        <v>54</v>
      </c>
      <c r="E2490">
        <v>100</v>
      </c>
      <c r="F2490" t="s">
        <v>113</v>
      </c>
      <c r="G2490" t="s">
        <v>96</v>
      </c>
      <c r="H2490" s="321">
        <v>545456075.64211118</v>
      </c>
      <c r="I2490" t="str">
        <f>Table3[[#This Row],[Company ]]&amp;Table3[[#This Row],[Product]]</f>
        <v>MarfrigCattle</v>
      </c>
      <c r="J2490" t="str">
        <f>INDEX('Company+Product scope'!D:D,MATCH(Table3[[#This Row],[Company+Product key]],'Company+Product scope'!C:C,0))</f>
        <v>Yes</v>
      </c>
    </row>
    <row r="2491" spans="1:10">
      <c r="A2491" t="s">
        <v>51</v>
      </c>
      <c r="B2491" t="s">
        <v>59</v>
      </c>
      <c r="C2491" t="s">
        <v>53</v>
      </c>
      <c r="D2491" t="s">
        <v>57</v>
      </c>
      <c r="E2491">
        <v>100</v>
      </c>
      <c r="F2491" t="s">
        <v>113</v>
      </c>
      <c r="G2491" t="s">
        <v>96</v>
      </c>
      <c r="H2491" s="321">
        <v>416667721.98607403</v>
      </c>
      <c r="I2491" t="str">
        <f>Table3[[#This Row],[Company ]]&amp;Table3[[#This Row],[Product]]</f>
        <v>MarfrigCattle</v>
      </c>
      <c r="J2491" t="str">
        <f>INDEX('Company+Product scope'!D:D,MATCH(Table3[[#This Row],[Company+Product key]],'Company+Product scope'!C:C,0))</f>
        <v>Yes</v>
      </c>
    </row>
    <row r="2492" spans="1:10">
      <c r="A2492" t="s">
        <v>51</v>
      </c>
      <c r="B2492" t="s">
        <v>60</v>
      </c>
      <c r="C2492" t="s">
        <v>53</v>
      </c>
      <c r="D2492" t="s">
        <v>57</v>
      </c>
      <c r="E2492">
        <v>100</v>
      </c>
      <c r="F2492" t="s">
        <v>113</v>
      </c>
      <c r="G2492" t="s">
        <v>96</v>
      </c>
      <c r="H2492" s="321">
        <v>990962777.77777767</v>
      </c>
      <c r="I2492" t="str">
        <f>Table3[[#This Row],[Company ]]&amp;Table3[[#This Row],[Product]]</f>
        <v>CargillCattle</v>
      </c>
      <c r="J2492" t="str">
        <f>INDEX('Company+Product scope'!D:D,MATCH(Table3[[#This Row],[Company+Product key]],'Company+Product scope'!C:C,0))</f>
        <v>Yes</v>
      </c>
    </row>
    <row r="2493" spans="1:10">
      <c r="A2493" t="s">
        <v>51</v>
      </c>
      <c r="B2493" t="s">
        <v>60</v>
      </c>
      <c r="C2493" t="s">
        <v>53</v>
      </c>
      <c r="D2493" t="s">
        <v>58</v>
      </c>
      <c r="E2493">
        <v>100</v>
      </c>
      <c r="F2493" t="s">
        <v>113</v>
      </c>
      <c r="G2493" t="s">
        <v>96</v>
      </c>
      <c r="H2493" s="321">
        <v>60523125</v>
      </c>
      <c r="I2493" t="str">
        <f>Table3[[#This Row],[Company ]]&amp;Table3[[#This Row],[Product]]</f>
        <v>CargillCattle</v>
      </c>
      <c r="J2493" t="str">
        <f>INDEX('Company+Product scope'!D:D,MATCH(Table3[[#This Row],[Company+Product key]],'Company+Product scope'!C:C,0))</f>
        <v>Yes</v>
      </c>
    </row>
    <row r="2494" spans="1:10">
      <c r="A2494" t="s">
        <v>51</v>
      </c>
      <c r="B2494" t="s">
        <v>61</v>
      </c>
      <c r="C2494" t="s">
        <v>53</v>
      </c>
      <c r="D2494" t="s">
        <v>57</v>
      </c>
      <c r="E2494">
        <v>100</v>
      </c>
      <c r="F2494" t="s">
        <v>113</v>
      </c>
      <c r="G2494" t="s">
        <v>96</v>
      </c>
      <c r="H2494" s="321">
        <v>837021766.1825397</v>
      </c>
      <c r="I2494" t="str">
        <f>Table3[[#This Row],[Company ]]&amp;Table3[[#This Row],[Product]]</f>
        <v>TysonCattle</v>
      </c>
      <c r="J2494" t="str">
        <f>INDEX('Company+Product scope'!D:D,MATCH(Table3[[#This Row],[Company+Product key]],'Company+Product scope'!C:C,0))</f>
        <v>Yes</v>
      </c>
    </row>
    <row r="2495" spans="1:10">
      <c r="A2495" t="s">
        <v>51</v>
      </c>
      <c r="B2495" t="s">
        <v>61</v>
      </c>
      <c r="C2495" t="s">
        <v>53</v>
      </c>
      <c r="D2495" t="s">
        <v>58</v>
      </c>
      <c r="E2495">
        <v>100</v>
      </c>
      <c r="F2495" t="s">
        <v>113</v>
      </c>
      <c r="G2495" t="s">
        <v>96</v>
      </c>
      <c r="H2495" s="321">
        <v>36702375.821428567</v>
      </c>
      <c r="I2495" t="str">
        <f>Table3[[#This Row],[Company ]]&amp;Table3[[#This Row],[Product]]</f>
        <v>TysonCattle</v>
      </c>
      <c r="J2495" t="str">
        <f>INDEX('Company+Product scope'!D:D,MATCH(Table3[[#This Row],[Company+Product key]],'Company+Product scope'!C:C,0))</f>
        <v>Yes</v>
      </c>
    </row>
    <row r="2496" spans="1:10">
      <c r="A2496" t="s">
        <v>51</v>
      </c>
      <c r="B2496" t="s">
        <v>62</v>
      </c>
      <c r="C2496" t="s">
        <v>53</v>
      </c>
      <c r="D2496" t="s">
        <v>54</v>
      </c>
      <c r="E2496">
        <v>100</v>
      </c>
      <c r="F2496" t="s">
        <v>113</v>
      </c>
      <c r="G2496" t="s">
        <v>96</v>
      </c>
      <c r="H2496" s="321">
        <v>556481861.54166663</v>
      </c>
      <c r="I2496" t="str">
        <f>Table3[[#This Row],[Company ]]&amp;Table3[[#This Row],[Product]]</f>
        <v>MinervaCattle</v>
      </c>
      <c r="J2496" t="str">
        <f>INDEX('Company+Product scope'!D:D,MATCH(Table3[[#This Row],[Company+Product key]],'Company+Product scope'!C:C,0))</f>
        <v>Yes</v>
      </c>
    </row>
    <row r="2497" spans="1:10">
      <c r="A2497" t="s">
        <v>51</v>
      </c>
      <c r="B2497" t="s">
        <v>63</v>
      </c>
      <c r="C2497" t="s">
        <v>53</v>
      </c>
      <c r="D2497" t="s">
        <v>64</v>
      </c>
      <c r="E2497">
        <v>100</v>
      </c>
      <c r="F2497" t="s">
        <v>113</v>
      </c>
      <c r="G2497" t="s">
        <v>96</v>
      </c>
      <c r="H2497" s="321">
        <v>916147200.00000024</v>
      </c>
      <c r="I2497" t="str">
        <f>Table3[[#This Row],[Company ]]&amp;Table3[[#This Row],[Product]]</f>
        <v>BigardCattle</v>
      </c>
      <c r="J2497" t="str">
        <f>INDEX('Company+Product scope'!D:D,MATCH(Table3[[#This Row],[Company+Product key]],'Company+Product scope'!C:C,0))</f>
        <v>Yes</v>
      </c>
    </row>
    <row r="2498" spans="1:10">
      <c r="A2498" t="s">
        <v>51</v>
      </c>
      <c r="B2498" t="s">
        <v>65</v>
      </c>
      <c r="C2498" t="s">
        <v>53</v>
      </c>
      <c r="D2498" t="s">
        <v>64</v>
      </c>
      <c r="E2498">
        <v>100</v>
      </c>
      <c r="F2498" t="s">
        <v>113</v>
      </c>
      <c r="G2498" t="s">
        <v>96</v>
      </c>
      <c r="H2498" s="321">
        <v>884358680</v>
      </c>
      <c r="I2498" t="str">
        <f>Table3[[#This Row],[Company ]]&amp;Table3[[#This Row],[Product]]</f>
        <v>Gruppo CremoniniCattle</v>
      </c>
      <c r="J2498" t="str">
        <f>INDEX('Company+Product scope'!D:D,MATCH(Table3[[#This Row],[Company+Product key]],'Company+Product scope'!C:C,0))</f>
        <v>Yes</v>
      </c>
    </row>
    <row r="2499" spans="1:10">
      <c r="A2499" t="s">
        <v>51</v>
      </c>
      <c r="B2499" t="s">
        <v>66</v>
      </c>
      <c r="C2499" t="s">
        <v>53</v>
      </c>
      <c r="D2499" t="s">
        <v>64</v>
      </c>
      <c r="E2499">
        <v>100</v>
      </c>
      <c r="F2499" t="s">
        <v>113</v>
      </c>
      <c r="G2499" t="s">
        <v>96</v>
      </c>
      <c r="H2499" s="321">
        <v>363255603.86324996</v>
      </c>
      <c r="I2499" t="str">
        <f>Table3[[#This Row],[Company ]]&amp;Table3[[#This Row],[Product]]</f>
        <v>Vion Food GroupCattle</v>
      </c>
      <c r="J2499" t="str">
        <f>INDEX('Company+Product scope'!D:D,MATCH(Table3[[#This Row],[Company+Product key]],'Company+Product scope'!C:C,0))</f>
        <v>Yes</v>
      </c>
    </row>
    <row r="2500" spans="1:10">
      <c r="A2500" t="s">
        <v>51</v>
      </c>
      <c r="B2500" t="s">
        <v>67</v>
      </c>
      <c r="C2500" t="s">
        <v>53</v>
      </c>
      <c r="D2500" t="s">
        <v>64</v>
      </c>
      <c r="E2500">
        <v>100</v>
      </c>
      <c r="F2500" t="s">
        <v>113</v>
      </c>
      <c r="G2500" t="s">
        <v>96</v>
      </c>
      <c r="H2500" s="321">
        <v>361496038.5</v>
      </c>
      <c r="I2500" t="str">
        <f>Table3[[#This Row],[Company ]]&amp;Table3[[#This Row],[Product]]</f>
        <v>Danish CrownCattle</v>
      </c>
      <c r="J2500" t="str">
        <f>INDEX('Company+Product scope'!D:D,MATCH(Table3[[#This Row],[Company+Product key]],'Company+Product scope'!C:C,0))</f>
        <v>Yes</v>
      </c>
    </row>
    <row r="2501" spans="1:10">
      <c r="A2501" t="s">
        <v>51</v>
      </c>
      <c r="B2501" t="s">
        <v>68</v>
      </c>
      <c r="C2501" t="s">
        <v>53</v>
      </c>
      <c r="D2501" t="s">
        <v>58</v>
      </c>
      <c r="E2501">
        <v>100</v>
      </c>
      <c r="F2501" t="s">
        <v>113</v>
      </c>
      <c r="G2501" t="s">
        <v>96</v>
      </c>
      <c r="H2501" s="321">
        <v>60523125</v>
      </c>
      <c r="I2501" t="str">
        <f>Table3[[#This Row],[Company ]]&amp;Table3[[#This Row],[Product]]</f>
        <v>Teys Cattle</v>
      </c>
      <c r="J2501" t="str">
        <f>INDEX('Company+Product scope'!D:D,MATCH(Table3[[#This Row],[Company+Product key]],'Company+Product scope'!C:C,0))</f>
        <v>Yes</v>
      </c>
    </row>
    <row r="2502" spans="1:10">
      <c r="A2502" t="s">
        <v>51</v>
      </c>
      <c r="B2502" t="s">
        <v>69</v>
      </c>
      <c r="C2502" t="s">
        <v>53</v>
      </c>
      <c r="D2502" t="s">
        <v>64</v>
      </c>
      <c r="E2502">
        <v>100</v>
      </c>
      <c r="F2502" t="s">
        <v>113</v>
      </c>
      <c r="G2502" t="s">
        <v>96</v>
      </c>
      <c r="H2502" s="321">
        <v>180653138.40000001</v>
      </c>
      <c r="I2502" t="str">
        <f>Table3[[#This Row],[Company ]]&amp;Table3[[#This Row],[Product]]</f>
        <v>WestfleischCattle</v>
      </c>
      <c r="J2502" t="str">
        <f>INDEX('Company+Product scope'!D:D,MATCH(Table3[[#This Row],[Company+Product key]],'Company+Product scope'!C:C,0))</f>
        <v>Yes</v>
      </c>
    </row>
    <row r="2503" spans="1:10">
      <c r="A2503" t="s">
        <v>51</v>
      </c>
      <c r="B2503" t="s">
        <v>70</v>
      </c>
      <c r="C2503" t="s">
        <v>53</v>
      </c>
      <c r="D2503" t="s">
        <v>64</v>
      </c>
      <c r="E2503">
        <v>100</v>
      </c>
      <c r="F2503" t="s">
        <v>113</v>
      </c>
      <c r="G2503" t="s">
        <v>96</v>
      </c>
      <c r="H2503" s="321">
        <v>172683147</v>
      </c>
      <c r="I2503" t="str">
        <f>Table3[[#This Row],[Company ]]&amp;Table3[[#This Row],[Product]]</f>
        <v>Tönnies GroupCattle</v>
      </c>
      <c r="J2503" t="str">
        <f>INDEX('Company+Product scope'!D:D,MATCH(Table3[[#This Row],[Company+Product key]],'Company+Product scope'!C:C,0))</f>
        <v>Yes</v>
      </c>
    </row>
    <row r="2504" spans="1:10">
      <c r="A2504" t="s">
        <v>51</v>
      </c>
      <c r="B2504" t="s">
        <v>52</v>
      </c>
      <c r="C2504" t="s">
        <v>71</v>
      </c>
      <c r="D2504" t="s">
        <v>57</v>
      </c>
      <c r="E2504">
        <v>100</v>
      </c>
      <c r="F2504" t="s">
        <v>113</v>
      </c>
      <c r="G2504" t="s">
        <v>96</v>
      </c>
      <c r="H2504" s="321">
        <v>261818091.86658463</v>
      </c>
      <c r="I2504" t="str">
        <f>Table3[[#This Row],[Company ]]&amp;Table3[[#This Row],[Product]]</f>
        <v>JBSChicken</v>
      </c>
      <c r="J2504" t="str">
        <f>INDEX('Company+Product scope'!D:D,MATCH(Table3[[#This Row],[Company+Product key]],'Company+Product scope'!C:C,0))</f>
        <v>Yes</v>
      </c>
    </row>
    <row r="2505" spans="1:10">
      <c r="A2505" t="s">
        <v>51</v>
      </c>
      <c r="B2505" t="s">
        <v>52</v>
      </c>
      <c r="C2505" t="s">
        <v>71</v>
      </c>
      <c r="D2505" t="s">
        <v>54</v>
      </c>
      <c r="E2505">
        <v>100</v>
      </c>
      <c r="F2505" t="s">
        <v>113</v>
      </c>
      <c r="G2505" t="s">
        <v>96</v>
      </c>
      <c r="H2505" s="321">
        <v>337668777.38880002</v>
      </c>
      <c r="I2505" t="str">
        <f>Table3[[#This Row],[Company ]]&amp;Table3[[#This Row],[Product]]</f>
        <v>JBSChicken</v>
      </c>
      <c r="J2505" t="str">
        <f>INDEX('Company+Product scope'!D:D,MATCH(Table3[[#This Row],[Company+Product key]],'Company+Product scope'!C:C,0))</f>
        <v>Yes</v>
      </c>
    </row>
    <row r="2506" spans="1:10">
      <c r="A2506" t="s">
        <v>51</v>
      </c>
      <c r="B2506" t="s">
        <v>52</v>
      </c>
      <c r="C2506" t="s">
        <v>71</v>
      </c>
      <c r="D2506" t="s">
        <v>64</v>
      </c>
      <c r="E2506">
        <v>100</v>
      </c>
      <c r="F2506" t="s">
        <v>113</v>
      </c>
      <c r="G2506" t="s">
        <v>96</v>
      </c>
      <c r="H2506" s="321">
        <v>67711270.523938477</v>
      </c>
      <c r="I2506" t="str">
        <f>Table3[[#This Row],[Company ]]&amp;Table3[[#This Row],[Product]]</f>
        <v>JBSChicken</v>
      </c>
      <c r="J2506" t="str">
        <f>INDEX('Company+Product scope'!D:D,MATCH(Table3[[#This Row],[Company+Product key]],'Company+Product scope'!C:C,0))</f>
        <v>Yes</v>
      </c>
    </row>
    <row r="2507" spans="1:10">
      <c r="A2507" t="s">
        <v>51</v>
      </c>
      <c r="B2507" t="s">
        <v>61</v>
      </c>
      <c r="C2507" t="s">
        <v>71</v>
      </c>
      <c r="D2507" t="s">
        <v>57</v>
      </c>
      <c r="E2507">
        <v>100</v>
      </c>
      <c r="F2507" t="s">
        <v>113</v>
      </c>
      <c r="G2507" t="s">
        <v>96</v>
      </c>
      <c r="H2507" s="321">
        <v>251767260.69677418</v>
      </c>
      <c r="I2507" t="str">
        <f>Table3[[#This Row],[Company ]]&amp;Table3[[#This Row],[Product]]</f>
        <v>TysonChicken</v>
      </c>
      <c r="J2507" t="str">
        <f>INDEX('Company+Product scope'!D:D,MATCH(Table3[[#This Row],[Company+Product key]],'Company+Product scope'!C:C,0))</f>
        <v>Yes</v>
      </c>
    </row>
    <row r="2508" spans="1:10">
      <c r="A2508" t="s">
        <v>51</v>
      </c>
      <c r="B2508" t="s">
        <v>61</v>
      </c>
      <c r="C2508" t="s">
        <v>71</v>
      </c>
      <c r="D2508" t="s">
        <v>72</v>
      </c>
      <c r="E2508">
        <v>100</v>
      </c>
      <c r="F2508" t="s">
        <v>113</v>
      </c>
      <c r="G2508" t="s">
        <v>96</v>
      </c>
      <c r="H2508" s="321">
        <v>19893140.129032258</v>
      </c>
      <c r="I2508" t="str">
        <f>Table3[[#This Row],[Company ]]&amp;Table3[[#This Row],[Product]]</f>
        <v>TysonChicken</v>
      </c>
      <c r="J2508" t="str">
        <f>INDEX('Company+Product scope'!D:D,MATCH(Table3[[#This Row],[Company+Product key]],'Company+Product scope'!C:C,0))</f>
        <v>Yes</v>
      </c>
    </row>
    <row r="2509" spans="1:10">
      <c r="A2509" t="s">
        <v>51</v>
      </c>
      <c r="B2509" t="s">
        <v>73</v>
      </c>
      <c r="C2509" t="s">
        <v>71</v>
      </c>
      <c r="D2509" t="s">
        <v>54</v>
      </c>
      <c r="E2509">
        <v>100</v>
      </c>
      <c r="F2509" t="s">
        <v>113</v>
      </c>
      <c r="G2509" t="s">
        <v>96</v>
      </c>
      <c r="H2509" s="321">
        <v>385457564.37760007</v>
      </c>
      <c r="I2509" t="str">
        <f>Table3[[#This Row],[Company ]]&amp;Table3[[#This Row],[Product]]</f>
        <v>BRFChicken</v>
      </c>
      <c r="J2509" t="str">
        <f>INDEX('Company+Product scope'!D:D,MATCH(Table3[[#This Row],[Company+Product key]],'Company+Product scope'!C:C,0))</f>
        <v>Yes</v>
      </c>
    </row>
    <row r="2510" spans="1:10">
      <c r="A2510" t="s">
        <v>51</v>
      </c>
      <c r="B2510" t="s">
        <v>74</v>
      </c>
      <c r="C2510" t="s">
        <v>71</v>
      </c>
      <c r="D2510" t="s">
        <v>72</v>
      </c>
      <c r="E2510">
        <v>100</v>
      </c>
      <c r="F2510" t="s">
        <v>113</v>
      </c>
      <c r="G2510" t="s">
        <v>96</v>
      </c>
      <c r="H2510" s="321">
        <v>112687848</v>
      </c>
      <c r="I2510" t="str">
        <f>Table3[[#This Row],[Company ]]&amp;Table3[[#This Row],[Product]]</f>
        <v>Wen's Food GroupChicken</v>
      </c>
      <c r="J2510" t="str">
        <f>INDEX('Company+Product scope'!D:D,MATCH(Table3[[#This Row],[Company+Product key]],'Company+Product scope'!C:C,0))</f>
        <v>Yes</v>
      </c>
    </row>
    <row r="2511" spans="1:10">
      <c r="A2511" t="s">
        <v>51</v>
      </c>
      <c r="B2511" t="s">
        <v>60</v>
      </c>
      <c r="C2511" t="s">
        <v>71</v>
      </c>
      <c r="D2511" t="s">
        <v>57</v>
      </c>
      <c r="E2511">
        <v>100</v>
      </c>
      <c r="F2511" t="s">
        <v>113</v>
      </c>
      <c r="G2511" t="s">
        <v>96</v>
      </c>
      <c r="H2511" s="321">
        <v>77794828.799999997</v>
      </c>
      <c r="I2511" t="str">
        <f>Table3[[#This Row],[Company ]]&amp;Table3[[#This Row],[Product]]</f>
        <v>CargillChicken</v>
      </c>
      <c r="J2511" t="str">
        <f>INDEX('Company+Product scope'!D:D,MATCH(Table3[[#This Row],[Company+Product key]],'Company+Product scope'!C:C,0))</f>
        <v>Yes</v>
      </c>
    </row>
    <row r="2512" spans="1:10">
      <c r="A2512" t="s">
        <v>51</v>
      </c>
      <c r="B2512" t="s">
        <v>60</v>
      </c>
      <c r="C2512" t="s">
        <v>71</v>
      </c>
      <c r="D2512" t="s">
        <v>54</v>
      </c>
      <c r="E2512">
        <v>100</v>
      </c>
      <c r="F2512" t="s">
        <v>113</v>
      </c>
      <c r="G2512" t="s">
        <v>96</v>
      </c>
      <c r="H2512" s="321">
        <v>64316824</v>
      </c>
      <c r="I2512" t="str">
        <f>Table3[[#This Row],[Company ]]&amp;Table3[[#This Row],[Product]]</f>
        <v>CargillChicken</v>
      </c>
      <c r="J2512" t="str">
        <f>INDEX('Company+Product scope'!D:D,MATCH(Table3[[#This Row],[Company+Product key]],'Company+Product scope'!C:C,0))</f>
        <v>Yes</v>
      </c>
    </row>
    <row r="2513" spans="1:10">
      <c r="A2513" t="s">
        <v>51</v>
      </c>
      <c r="B2513" t="s">
        <v>60</v>
      </c>
      <c r="C2513" t="s">
        <v>71</v>
      </c>
      <c r="D2513" t="s">
        <v>72</v>
      </c>
      <c r="E2513">
        <v>100</v>
      </c>
      <c r="F2513" t="s">
        <v>113</v>
      </c>
      <c r="G2513" t="s">
        <v>96</v>
      </c>
      <c r="H2513" s="321">
        <v>17146080</v>
      </c>
      <c r="I2513" t="str">
        <f>Table3[[#This Row],[Company ]]&amp;Table3[[#This Row],[Product]]</f>
        <v>CargillChicken</v>
      </c>
      <c r="J2513" t="str">
        <f>INDEX('Company+Product scope'!D:D,MATCH(Table3[[#This Row],[Company+Product key]],'Company+Product scope'!C:C,0))</f>
        <v>Yes</v>
      </c>
    </row>
    <row r="2514" spans="1:10">
      <c r="A2514" t="s">
        <v>51</v>
      </c>
      <c r="B2514" t="s">
        <v>60</v>
      </c>
      <c r="C2514" t="s">
        <v>71</v>
      </c>
      <c r="D2514" t="s">
        <v>64</v>
      </c>
      <c r="E2514">
        <v>100</v>
      </c>
      <c r="F2514" t="s">
        <v>113</v>
      </c>
      <c r="G2514" t="s">
        <v>96</v>
      </c>
      <c r="H2514" s="321">
        <v>24727824</v>
      </c>
      <c r="I2514" t="str">
        <f>Table3[[#This Row],[Company ]]&amp;Table3[[#This Row],[Product]]</f>
        <v>CargillChicken</v>
      </c>
      <c r="J2514" t="str">
        <f>INDEX('Company+Product scope'!D:D,MATCH(Table3[[#This Row],[Company+Product key]],'Company+Product scope'!C:C,0))</f>
        <v>Yes</v>
      </c>
    </row>
    <row r="2515" spans="1:10">
      <c r="A2515" t="s">
        <v>51</v>
      </c>
      <c r="B2515" t="s">
        <v>75</v>
      </c>
      <c r="C2515" t="s">
        <v>71</v>
      </c>
      <c r="D2515" t="s">
        <v>72</v>
      </c>
      <c r="E2515">
        <v>100</v>
      </c>
      <c r="F2515" t="s">
        <v>113</v>
      </c>
      <c r="G2515" t="s">
        <v>96</v>
      </c>
      <c r="H2515" s="321">
        <v>93446136</v>
      </c>
      <c r="I2515" t="str">
        <f>Table3[[#This Row],[Company ]]&amp;Table3[[#This Row],[Product]]</f>
        <v>JapfaChicken</v>
      </c>
      <c r="J2515" t="str">
        <f>INDEX('Company+Product scope'!D:D,MATCH(Table3[[#This Row],[Company+Product key]],'Company+Product scope'!C:C,0))</f>
        <v>Yes</v>
      </c>
    </row>
    <row r="2516" spans="1:10">
      <c r="A2516" t="s">
        <v>51</v>
      </c>
      <c r="B2516" t="s">
        <v>76</v>
      </c>
      <c r="C2516" t="s">
        <v>71</v>
      </c>
      <c r="D2516" t="s">
        <v>72</v>
      </c>
      <c r="E2516">
        <v>100</v>
      </c>
      <c r="F2516" t="s">
        <v>113</v>
      </c>
      <c r="G2516" t="s">
        <v>96</v>
      </c>
      <c r="H2516" s="321">
        <v>77157360</v>
      </c>
      <c r="I2516" t="str">
        <f>Table3[[#This Row],[Company ]]&amp;Table3[[#This Row],[Product]]</f>
        <v>Wellhope AgritechChicken</v>
      </c>
      <c r="J2516" t="str">
        <f>INDEX('Company+Product scope'!D:D,MATCH(Table3[[#This Row],[Company+Product key]],'Company+Product scope'!C:C,0))</f>
        <v>Yes</v>
      </c>
    </row>
    <row r="2517" spans="1:10">
      <c r="A2517" t="s">
        <v>51</v>
      </c>
      <c r="B2517" t="s">
        <v>77</v>
      </c>
      <c r="C2517" t="s">
        <v>71</v>
      </c>
      <c r="D2517" t="s">
        <v>72</v>
      </c>
      <c r="E2517">
        <v>100</v>
      </c>
      <c r="F2517" t="s">
        <v>113</v>
      </c>
      <c r="G2517" t="s">
        <v>96</v>
      </c>
      <c r="H2517" s="321">
        <v>65250360</v>
      </c>
      <c r="I2517" t="str">
        <f>Table3[[#This Row],[Company ]]&amp;Table3[[#This Row],[Product]]</f>
        <v>Charoen PokphandChicken</v>
      </c>
      <c r="J2517" t="str">
        <f>INDEX('Company+Product scope'!D:D,MATCH(Table3[[#This Row],[Company+Product key]],'Company+Product scope'!C:C,0))</f>
        <v>Yes</v>
      </c>
    </row>
    <row r="2518" spans="1:10">
      <c r="A2518" t="s">
        <v>51</v>
      </c>
      <c r="B2518" t="s">
        <v>77</v>
      </c>
      <c r="C2518" t="s">
        <v>71</v>
      </c>
      <c r="D2518" t="s">
        <v>78</v>
      </c>
      <c r="E2518">
        <v>100</v>
      </c>
      <c r="F2518" t="s">
        <v>113</v>
      </c>
      <c r="G2518" t="s">
        <v>96</v>
      </c>
      <c r="H2518" s="321">
        <v>7119700.0000000009</v>
      </c>
      <c r="I2518" t="str">
        <f>Table3[[#This Row],[Company ]]&amp;Table3[[#This Row],[Product]]</f>
        <v>Charoen PokphandChicken</v>
      </c>
      <c r="J2518" t="str">
        <f>INDEX('Company+Product scope'!D:D,MATCH(Table3[[#This Row],[Company+Product key]],'Company+Product scope'!C:C,0))</f>
        <v>Yes</v>
      </c>
    </row>
    <row r="2519" spans="1:10">
      <c r="A2519" t="s">
        <v>51</v>
      </c>
      <c r="B2519" t="s">
        <v>79</v>
      </c>
      <c r="C2519" t="s">
        <v>71</v>
      </c>
      <c r="D2519" t="s">
        <v>72</v>
      </c>
      <c r="E2519">
        <v>100</v>
      </c>
      <c r="F2519" t="s">
        <v>113</v>
      </c>
      <c r="G2519" t="s">
        <v>96</v>
      </c>
      <c r="H2519" s="321">
        <v>64774080</v>
      </c>
      <c r="I2519" t="str">
        <f>Table3[[#This Row],[Company ]]&amp;Table3[[#This Row],[Product]]</f>
        <v>Fuijan Sunner DevelopmentChicken</v>
      </c>
      <c r="J2519" t="str">
        <f>INDEX('Company+Product scope'!D:D,MATCH(Table3[[#This Row],[Company+Product key]],'Company+Product scope'!C:C,0))</f>
        <v>Yes</v>
      </c>
    </row>
    <row r="2520" spans="1:10">
      <c r="A2520" t="s">
        <v>51</v>
      </c>
      <c r="B2520" t="s">
        <v>80</v>
      </c>
      <c r="C2520" t="s">
        <v>71</v>
      </c>
      <c r="D2520" t="s">
        <v>57</v>
      </c>
      <c r="E2520">
        <v>100</v>
      </c>
      <c r="F2520" t="s">
        <v>113</v>
      </c>
      <c r="G2520" t="s">
        <v>96</v>
      </c>
      <c r="H2520" s="321">
        <v>97316160</v>
      </c>
      <c r="I2520" t="str">
        <f>Table3[[#This Row],[Company ]]&amp;Table3[[#This Row],[Product]]</f>
        <v>Koch FoodsChicken</v>
      </c>
      <c r="J2520" t="str">
        <f>INDEX('Company+Product scope'!D:D,MATCH(Table3[[#This Row],[Company+Product key]],'Company+Product scope'!C:C,0))</f>
        <v>Yes</v>
      </c>
    </row>
    <row r="2521" spans="1:10">
      <c r="A2521" t="s">
        <v>51</v>
      </c>
      <c r="B2521" t="s">
        <v>81</v>
      </c>
      <c r="C2521" t="s">
        <v>71</v>
      </c>
      <c r="D2521" t="s">
        <v>82</v>
      </c>
      <c r="E2521">
        <v>100</v>
      </c>
      <c r="F2521" t="s">
        <v>113</v>
      </c>
      <c r="G2521" t="s">
        <v>96</v>
      </c>
      <c r="H2521" s="321">
        <v>99560445.599999994</v>
      </c>
      <c r="I2521" t="str">
        <f>Table3[[#This Row],[Company ]]&amp;Table3[[#This Row],[Product]]</f>
        <v>Arab Company for Livestock Development (ACOLID)Chicken</v>
      </c>
      <c r="J2521" t="str">
        <f>INDEX('Company+Product scope'!D:D,MATCH(Table3[[#This Row],[Company+Product key]],'Company+Product scope'!C:C,0))</f>
        <v>Yes</v>
      </c>
    </row>
    <row r="2522" spans="1:10">
      <c r="A2522" t="s">
        <v>51</v>
      </c>
      <c r="B2522" t="s">
        <v>83</v>
      </c>
      <c r="C2522" t="s">
        <v>71</v>
      </c>
      <c r="D2522" t="s">
        <v>72</v>
      </c>
      <c r="E2522">
        <v>100</v>
      </c>
      <c r="F2522" t="s">
        <v>113</v>
      </c>
      <c r="G2522" t="s">
        <v>96</v>
      </c>
      <c r="H2522" s="321">
        <v>62657491.68</v>
      </c>
      <c r="I2522" t="str">
        <f>Table3[[#This Row],[Company ]]&amp;Table3[[#This Row],[Product]]</f>
        <v>New Hope GroupChicken</v>
      </c>
      <c r="J2522" t="str">
        <f>INDEX('Company+Product scope'!D:D,MATCH(Table3[[#This Row],[Company+Product key]],'Company+Product scope'!C:C,0))</f>
        <v>Yes</v>
      </c>
    </row>
    <row r="2523" spans="1:10">
      <c r="A2523" t="s">
        <v>51</v>
      </c>
      <c r="B2523" t="s">
        <v>84</v>
      </c>
      <c r="C2523" t="s">
        <v>71</v>
      </c>
      <c r="D2523" t="s">
        <v>54</v>
      </c>
      <c r="E2523">
        <v>100</v>
      </c>
      <c r="F2523" t="s">
        <v>113</v>
      </c>
      <c r="G2523" t="s">
        <v>96</v>
      </c>
      <c r="H2523" s="321">
        <v>120743480</v>
      </c>
      <c r="I2523" t="str">
        <f>Table3[[#This Row],[Company ]]&amp;Table3[[#This Row],[Product]]</f>
        <v>Industrias BachocoChicken</v>
      </c>
      <c r="J2523" t="str">
        <f>INDEX('Company+Product scope'!D:D,MATCH(Table3[[#This Row],[Company+Product key]],'Company+Product scope'!C:C,0))</f>
        <v>Yes</v>
      </c>
    </row>
    <row r="2524" spans="1:10">
      <c r="A2524" t="s">
        <v>51</v>
      </c>
      <c r="B2524" t="s">
        <v>84</v>
      </c>
      <c r="C2524" t="s">
        <v>71</v>
      </c>
      <c r="D2524" t="s">
        <v>57</v>
      </c>
      <c r="E2524">
        <v>100</v>
      </c>
      <c r="F2524" t="s">
        <v>113</v>
      </c>
      <c r="G2524" t="s">
        <v>96</v>
      </c>
      <c r="H2524" s="321">
        <v>19608480</v>
      </c>
      <c r="I2524" t="str">
        <f>Table3[[#This Row],[Company ]]&amp;Table3[[#This Row],[Product]]</f>
        <v>Industrias BachocoChicken</v>
      </c>
      <c r="J2524" t="str">
        <f>INDEX('Company+Product scope'!D:D,MATCH(Table3[[#This Row],[Company+Product key]],'Company+Product scope'!C:C,0))</f>
        <v>Yes</v>
      </c>
    </row>
    <row r="2525" spans="1:10">
      <c r="A2525" t="s">
        <v>51</v>
      </c>
      <c r="B2525" t="s">
        <v>85</v>
      </c>
      <c r="C2525" t="s">
        <v>71</v>
      </c>
      <c r="D2525" t="s">
        <v>57</v>
      </c>
      <c r="E2525">
        <v>100</v>
      </c>
      <c r="F2525" t="s">
        <v>113</v>
      </c>
      <c r="G2525" t="s">
        <v>96</v>
      </c>
      <c r="H2525" s="321">
        <v>89327520</v>
      </c>
      <c r="I2525" t="str">
        <f>Table3[[#This Row],[Company ]]&amp;Table3[[#This Row],[Product]]</f>
        <v>Perdue FarmsChicken</v>
      </c>
      <c r="J2525" t="str">
        <f>INDEX('Company+Product scope'!D:D,MATCH(Table3[[#This Row],[Company+Product key]],'Company+Product scope'!C:C,0))</f>
        <v>Yes</v>
      </c>
    </row>
    <row r="2526" spans="1:10">
      <c r="A2526" t="s">
        <v>51</v>
      </c>
      <c r="B2526" t="s">
        <v>86</v>
      </c>
      <c r="C2526" t="s">
        <v>71</v>
      </c>
      <c r="D2526" t="s">
        <v>57</v>
      </c>
      <c r="E2526">
        <v>100</v>
      </c>
      <c r="F2526" t="s">
        <v>113</v>
      </c>
      <c r="G2526" t="s">
        <v>96</v>
      </c>
      <c r="H2526" s="321">
        <v>77794828.799999997</v>
      </c>
      <c r="I2526" t="str">
        <f>Table3[[#This Row],[Company ]]&amp;Table3[[#This Row],[Product]]</f>
        <v>Continental Grain CompanyChicken</v>
      </c>
      <c r="J2526" t="str">
        <f>INDEX('Company+Product scope'!D:D,MATCH(Table3[[#This Row],[Company+Product key]],'Company+Product scope'!C:C,0))</f>
        <v>Yes</v>
      </c>
    </row>
    <row r="2527" spans="1:10">
      <c r="A2527" t="s">
        <v>51</v>
      </c>
      <c r="B2527" t="s">
        <v>87</v>
      </c>
      <c r="C2527" t="s">
        <v>71</v>
      </c>
      <c r="D2527" t="s">
        <v>72</v>
      </c>
      <c r="E2527">
        <v>100</v>
      </c>
      <c r="F2527" t="s">
        <v>113</v>
      </c>
      <c r="G2527" t="s">
        <v>96</v>
      </c>
      <c r="H2527" s="321">
        <v>19940256</v>
      </c>
      <c r="I2527" t="str">
        <f>Table3[[#This Row],[Company ]]&amp;Table3[[#This Row],[Product]]</f>
        <v>WH GroupChicken</v>
      </c>
      <c r="J2527" t="str">
        <f>INDEX('Company+Product scope'!D:D,MATCH(Table3[[#This Row],[Company+Product key]],'Company+Product scope'!C:C,0))</f>
        <v>Yes</v>
      </c>
    </row>
    <row r="2528" spans="1:10">
      <c r="A2528" t="s">
        <v>51</v>
      </c>
      <c r="B2528" t="s">
        <v>87</v>
      </c>
      <c r="C2528" t="s">
        <v>71</v>
      </c>
      <c r="D2528" t="s">
        <v>88</v>
      </c>
      <c r="E2528">
        <v>100</v>
      </c>
      <c r="F2528" t="s">
        <v>113</v>
      </c>
      <c r="G2528" t="s">
        <v>96</v>
      </c>
      <c r="H2528" s="321">
        <v>12836320</v>
      </c>
      <c r="I2528" t="str">
        <f>Table3[[#This Row],[Company ]]&amp;Table3[[#This Row],[Product]]</f>
        <v>WH GroupChicken</v>
      </c>
      <c r="J2528" t="str">
        <f>INDEX('Company+Product scope'!D:D,MATCH(Table3[[#This Row],[Company+Product key]],'Company+Product scope'!C:C,0))</f>
        <v>Yes</v>
      </c>
    </row>
    <row r="2529" spans="1:10">
      <c r="A2529" t="s">
        <v>51</v>
      </c>
      <c r="B2529" t="s">
        <v>89</v>
      </c>
      <c r="C2529" t="s">
        <v>71</v>
      </c>
      <c r="D2529" t="s">
        <v>54</v>
      </c>
      <c r="E2529">
        <v>100</v>
      </c>
      <c r="F2529" t="s">
        <v>113</v>
      </c>
      <c r="G2529" t="s">
        <v>96</v>
      </c>
      <c r="H2529" s="321">
        <v>76701996.800000012</v>
      </c>
      <c r="I2529" t="str">
        <f>Table3[[#This Row],[Company ]]&amp;Table3[[#This Row],[Product]]</f>
        <v>Aurora AlimentosChicken</v>
      </c>
      <c r="J2529" t="str">
        <f>INDEX('Company+Product scope'!D:D,MATCH(Table3[[#This Row],[Company+Product key]],'Company+Product scope'!C:C,0))</f>
        <v>Yes</v>
      </c>
    </row>
    <row r="2530" spans="1:10">
      <c r="A2530" t="s">
        <v>51</v>
      </c>
      <c r="B2530" t="s">
        <v>87</v>
      </c>
      <c r="C2530" t="s">
        <v>90</v>
      </c>
      <c r="D2530" t="s">
        <v>57</v>
      </c>
      <c r="E2530">
        <v>100</v>
      </c>
      <c r="F2530" t="s">
        <v>113</v>
      </c>
      <c r="G2530" t="s">
        <v>96</v>
      </c>
      <c r="H2530" s="321">
        <v>5641360403.3720541</v>
      </c>
      <c r="I2530" t="str">
        <f>Table3[[#This Row],[Company ]]&amp;Table3[[#This Row],[Product]]</f>
        <v>WH GroupPigs</v>
      </c>
      <c r="J2530" t="str">
        <f>INDEX('Company+Product scope'!D:D,MATCH(Table3[[#This Row],[Company+Product key]],'Company+Product scope'!C:C,0))</f>
        <v>Yes</v>
      </c>
    </row>
    <row r="2531" spans="1:10">
      <c r="A2531" t="s">
        <v>51</v>
      </c>
      <c r="B2531" t="s">
        <v>87</v>
      </c>
      <c r="C2531" t="s">
        <v>90</v>
      </c>
      <c r="D2531" t="s">
        <v>72</v>
      </c>
      <c r="E2531">
        <v>100</v>
      </c>
      <c r="F2531" t="s">
        <v>113</v>
      </c>
      <c r="G2531" t="s">
        <v>96</v>
      </c>
      <c r="H2531" s="321">
        <v>2568709765.320116</v>
      </c>
      <c r="I2531" t="str">
        <f>Table3[[#This Row],[Company ]]&amp;Table3[[#This Row],[Product]]</f>
        <v>WH GroupPigs</v>
      </c>
      <c r="J2531" t="str">
        <f>INDEX('Company+Product scope'!D:D,MATCH(Table3[[#This Row],[Company+Product key]],'Company+Product scope'!C:C,0))</f>
        <v>Yes</v>
      </c>
    </row>
    <row r="2532" spans="1:10">
      <c r="A2532" t="s">
        <v>51</v>
      </c>
      <c r="B2532" t="s">
        <v>87</v>
      </c>
      <c r="C2532" t="s">
        <v>90</v>
      </c>
      <c r="D2532" t="s">
        <v>88</v>
      </c>
      <c r="E2532">
        <v>100</v>
      </c>
      <c r="F2532" t="s">
        <v>113</v>
      </c>
      <c r="G2532" t="s">
        <v>96</v>
      </c>
      <c r="H2532" s="321">
        <v>593689982.18142402</v>
      </c>
      <c r="I2532" t="str">
        <f>Table3[[#This Row],[Company ]]&amp;Table3[[#This Row],[Product]]</f>
        <v>WH GroupPigs</v>
      </c>
      <c r="J2532" t="str">
        <f>INDEX('Company+Product scope'!D:D,MATCH(Table3[[#This Row],[Company+Product key]],'Company+Product scope'!C:C,0))</f>
        <v>Yes</v>
      </c>
    </row>
    <row r="2533" spans="1:10">
      <c r="A2533" t="s">
        <v>51</v>
      </c>
      <c r="B2533" t="s">
        <v>52</v>
      </c>
      <c r="C2533" t="s">
        <v>90</v>
      </c>
      <c r="D2533" t="s">
        <v>57</v>
      </c>
      <c r="E2533">
        <v>100</v>
      </c>
      <c r="F2533" t="s">
        <v>113</v>
      </c>
      <c r="G2533" t="s">
        <v>96</v>
      </c>
      <c r="H2533" s="321">
        <v>5094140832</v>
      </c>
      <c r="I2533" t="str">
        <f>Table3[[#This Row],[Company ]]&amp;Table3[[#This Row],[Product]]</f>
        <v>JBSPigs</v>
      </c>
      <c r="J2533" t="str">
        <f>INDEX('Company+Product scope'!D:D,MATCH(Table3[[#This Row],[Company+Product key]],'Company+Product scope'!C:C,0))</f>
        <v>Yes</v>
      </c>
    </row>
    <row r="2534" spans="1:10">
      <c r="A2534" t="s">
        <v>51</v>
      </c>
      <c r="B2534" t="s">
        <v>52</v>
      </c>
      <c r="C2534" t="s">
        <v>90</v>
      </c>
      <c r="D2534" t="s">
        <v>54</v>
      </c>
      <c r="E2534">
        <v>100</v>
      </c>
      <c r="F2534" t="s">
        <v>113</v>
      </c>
      <c r="G2534" t="s">
        <v>96</v>
      </c>
      <c r="H2534" s="321">
        <v>1163060467.2</v>
      </c>
      <c r="I2534" t="str">
        <f>Table3[[#This Row],[Company ]]&amp;Table3[[#This Row],[Product]]</f>
        <v>JBSPigs</v>
      </c>
      <c r="J2534" t="str">
        <f>INDEX('Company+Product scope'!D:D,MATCH(Table3[[#This Row],[Company+Product key]],'Company+Product scope'!C:C,0))</f>
        <v>Yes</v>
      </c>
    </row>
    <row r="2535" spans="1:10">
      <c r="A2535" t="s">
        <v>51</v>
      </c>
      <c r="B2535" t="s">
        <v>52</v>
      </c>
      <c r="C2535" t="s">
        <v>90</v>
      </c>
      <c r="D2535" t="s">
        <v>58</v>
      </c>
      <c r="E2535">
        <v>100</v>
      </c>
      <c r="F2535" t="s">
        <v>113</v>
      </c>
      <c r="G2535" t="s">
        <v>96</v>
      </c>
      <c r="H2535" s="321">
        <v>737744522.11199999</v>
      </c>
      <c r="I2535" t="str">
        <f>Table3[[#This Row],[Company ]]&amp;Table3[[#This Row],[Product]]</f>
        <v>JBSPigs</v>
      </c>
      <c r="J2535" t="str">
        <f>INDEX('Company+Product scope'!D:D,MATCH(Table3[[#This Row],[Company+Product key]],'Company+Product scope'!C:C,0))</f>
        <v>Yes</v>
      </c>
    </row>
    <row r="2536" spans="1:10">
      <c r="A2536" t="s">
        <v>51</v>
      </c>
      <c r="B2536" t="s">
        <v>52</v>
      </c>
      <c r="C2536" t="s">
        <v>90</v>
      </c>
      <c r="D2536" t="s">
        <v>64</v>
      </c>
      <c r="E2536">
        <v>100</v>
      </c>
      <c r="F2536" t="s">
        <v>113</v>
      </c>
      <c r="G2536" t="s">
        <v>96</v>
      </c>
      <c r="H2536" s="321">
        <v>214335383.52599999</v>
      </c>
      <c r="I2536" t="str">
        <f>Table3[[#This Row],[Company ]]&amp;Table3[[#This Row],[Product]]</f>
        <v>JBSPigs</v>
      </c>
      <c r="J2536" t="str">
        <f>INDEX('Company+Product scope'!D:D,MATCH(Table3[[#This Row],[Company+Product key]],'Company+Product scope'!C:C,0))</f>
        <v>Yes</v>
      </c>
    </row>
    <row r="2537" spans="1:10">
      <c r="A2537" t="s">
        <v>51</v>
      </c>
      <c r="B2537" t="s">
        <v>61</v>
      </c>
      <c r="C2537" t="s">
        <v>90</v>
      </c>
      <c r="D2537" t="s">
        <v>57</v>
      </c>
      <c r="E2537">
        <v>100</v>
      </c>
      <c r="F2537" t="s">
        <v>113</v>
      </c>
      <c r="G2537" t="s">
        <v>96</v>
      </c>
      <c r="H2537" s="321">
        <v>3903779880.0000005</v>
      </c>
      <c r="I2537" t="str">
        <f>Table3[[#This Row],[Company ]]&amp;Table3[[#This Row],[Product]]</f>
        <v>TysonPigs</v>
      </c>
      <c r="J2537" t="str">
        <f>INDEX('Company+Product scope'!D:D,MATCH(Table3[[#This Row],[Company+Product key]],'Company+Product scope'!C:C,0))</f>
        <v>Yes</v>
      </c>
    </row>
    <row r="2538" spans="1:10">
      <c r="A2538" t="s">
        <v>51</v>
      </c>
      <c r="B2538" t="s">
        <v>70</v>
      </c>
      <c r="C2538" t="s">
        <v>90</v>
      </c>
      <c r="D2538" t="s">
        <v>64</v>
      </c>
      <c r="E2538">
        <v>100</v>
      </c>
      <c r="F2538" t="s">
        <v>113</v>
      </c>
      <c r="G2538" t="s">
        <v>96</v>
      </c>
      <c r="H2538" s="321">
        <v>1872753300</v>
      </c>
      <c r="I2538" t="str">
        <f>Table3[[#This Row],[Company ]]&amp;Table3[[#This Row],[Product]]</f>
        <v>Tönnies GroupPigs</v>
      </c>
      <c r="J2538" t="str">
        <f>INDEX('Company+Product scope'!D:D,MATCH(Table3[[#This Row],[Company+Product key]],'Company+Product scope'!C:C,0))</f>
        <v>Yes</v>
      </c>
    </row>
    <row r="2539" spans="1:10">
      <c r="A2539" t="s">
        <v>51</v>
      </c>
      <c r="B2539" t="s">
        <v>67</v>
      </c>
      <c r="C2539" t="s">
        <v>90</v>
      </c>
      <c r="D2539" t="s">
        <v>64</v>
      </c>
      <c r="E2539">
        <v>100</v>
      </c>
      <c r="F2539" t="s">
        <v>113</v>
      </c>
      <c r="G2539" t="s">
        <v>96</v>
      </c>
      <c r="H2539" s="321">
        <v>1537662046.8</v>
      </c>
      <c r="I2539" t="str">
        <f>Table3[[#This Row],[Company ]]&amp;Table3[[#This Row],[Product]]</f>
        <v>Danish CrownPigs</v>
      </c>
      <c r="J2539" t="str">
        <f>INDEX('Company+Product scope'!D:D,MATCH(Table3[[#This Row],[Company+Product key]],'Company+Product scope'!C:C,0))</f>
        <v>Yes</v>
      </c>
    </row>
    <row r="2540" spans="1:10">
      <c r="A2540" t="s">
        <v>51</v>
      </c>
      <c r="B2540" t="s">
        <v>67</v>
      </c>
      <c r="C2540" t="s">
        <v>90</v>
      </c>
      <c r="D2540" t="s">
        <v>88</v>
      </c>
      <c r="E2540">
        <v>100</v>
      </c>
      <c r="F2540" t="s">
        <v>113</v>
      </c>
      <c r="G2540" t="s">
        <v>96</v>
      </c>
      <c r="H2540" s="321">
        <v>120449272.80000001</v>
      </c>
      <c r="I2540" t="str">
        <f>Table3[[#This Row],[Company ]]&amp;Table3[[#This Row],[Product]]</f>
        <v>Danish CrownPigs</v>
      </c>
      <c r="J2540" t="str">
        <f>INDEX('Company+Product scope'!D:D,MATCH(Table3[[#This Row],[Company+Product key]],'Company+Product scope'!C:C,0))</f>
        <v>Yes</v>
      </c>
    </row>
    <row r="2541" spans="1:10">
      <c r="A2541" t="s">
        <v>51</v>
      </c>
      <c r="B2541" t="s">
        <v>66</v>
      </c>
      <c r="C2541" t="s">
        <v>90</v>
      </c>
      <c r="D2541" t="s">
        <v>64</v>
      </c>
      <c r="E2541">
        <v>100</v>
      </c>
      <c r="F2541" t="s">
        <v>113</v>
      </c>
      <c r="G2541" t="s">
        <v>96</v>
      </c>
      <c r="H2541" s="321">
        <v>1266883499.97</v>
      </c>
      <c r="I2541" t="str">
        <f>Table3[[#This Row],[Company ]]&amp;Table3[[#This Row],[Product]]</f>
        <v>Vion Food GroupPigs</v>
      </c>
      <c r="J2541" t="str">
        <f>INDEX('Company+Product scope'!D:D,MATCH(Table3[[#This Row],[Company+Product key]],'Company+Product scope'!C:C,0))</f>
        <v>Yes</v>
      </c>
    </row>
    <row r="2542" spans="1:10">
      <c r="A2542" t="s">
        <v>51</v>
      </c>
      <c r="B2542" t="s">
        <v>91</v>
      </c>
      <c r="C2542" t="s">
        <v>90</v>
      </c>
      <c r="D2542" t="s">
        <v>72</v>
      </c>
      <c r="E2542">
        <v>100</v>
      </c>
      <c r="F2542" t="s">
        <v>113</v>
      </c>
      <c r="G2542" t="s">
        <v>96</v>
      </c>
      <c r="H2542" s="321">
        <v>2584705500</v>
      </c>
      <c r="I2542" t="str">
        <f>Table3[[#This Row],[Company ]]&amp;Table3[[#This Row],[Product]]</f>
        <v>Muyuan FoodstuffPigs</v>
      </c>
      <c r="J2542" t="str">
        <f>INDEX('Company+Product scope'!D:D,MATCH(Table3[[#This Row],[Company+Product key]],'Company+Product scope'!C:C,0))</f>
        <v>Yes</v>
      </c>
    </row>
    <row r="2543" spans="1:10">
      <c r="A2543" t="s">
        <v>51</v>
      </c>
      <c r="B2543" t="s">
        <v>73</v>
      </c>
      <c r="C2543" t="s">
        <v>90</v>
      </c>
      <c r="D2543" t="s">
        <v>54</v>
      </c>
      <c r="E2543">
        <v>100</v>
      </c>
      <c r="F2543" t="s">
        <v>113</v>
      </c>
      <c r="G2543" t="s">
        <v>96</v>
      </c>
      <c r="H2543" s="321">
        <v>1272059380.8</v>
      </c>
      <c r="I2543" t="str">
        <f>Table3[[#This Row],[Company ]]&amp;Table3[[#This Row],[Product]]</f>
        <v>BRFPigs</v>
      </c>
      <c r="J2543" t="str">
        <f>INDEX('Company+Product scope'!D:D,MATCH(Table3[[#This Row],[Company+Product key]],'Company+Product scope'!C:C,0))</f>
        <v>Yes</v>
      </c>
    </row>
    <row r="2544" spans="1:10">
      <c r="A2544" t="s">
        <v>51</v>
      </c>
      <c r="B2544" t="s">
        <v>92</v>
      </c>
      <c r="C2544" t="s">
        <v>90</v>
      </c>
      <c r="D2544" t="s">
        <v>64</v>
      </c>
      <c r="E2544">
        <v>100</v>
      </c>
      <c r="F2544" t="s">
        <v>113</v>
      </c>
      <c r="G2544" t="s">
        <v>96</v>
      </c>
      <c r="H2544" s="321">
        <v>895400000</v>
      </c>
      <c r="I2544" t="str">
        <f>Table3[[#This Row],[Company ]]&amp;Table3[[#This Row],[Product]]</f>
        <v>Grupo VallPigs</v>
      </c>
      <c r="J2544" t="str">
        <f>INDEX('Company+Product scope'!D:D,MATCH(Table3[[#This Row],[Company+Product key]],'Company+Product scope'!C:C,0))</f>
        <v>Yes</v>
      </c>
    </row>
    <row r="2545" spans="1:10">
      <c r="A2545" t="s">
        <v>51</v>
      </c>
      <c r="B2545" t="s">
        <v>93</v>
      </c>
      <c r="C2545" t="s">
        <v>90</v>
      </c>
      <c r="D2545" t="s">
        <v>72</v>
      </c>
      <c r="E2545">
        <v>100</v>
      </c>
      <c r="F2545" t="s">
        <v>113</v>
      </c>
      <c r="G2545" t="s">
        <v>96</v>
      </c>
      <c r="H2545" s="321">
        <v>1647116249.9999998</v>
      </c>
      <c r="I2545" t="str">
        <f>Table3[[#This Row],[Company ]]&amp;Table3[[#This Row],[Product]]</f>
        <v>Zhengbang GroupPigs</v>
      </c>
      <c r="J2545" t="str">
        <f>INDEX('Company+Product scope'!D:D,MATCH(Table3[[#This Row],[Company+Product key]],'Company+Product scope'!C:C,0))</f>
        <v>Yes</v>
      </c>
    </row>
    <row r="2546" spans="1:10">
      <c r="A2546" t="s">
        <v>51</v>
      </c>
      <c r="B2546" t="s">
        <v>63</v>
      </c>
      <c r="C2546" t="s">
        <v>90</v>
      </c>
      <c r="D2546" t="s">
        <v>64</v>
      </c>
      <c r="E2546">
        <v>100</v>
      </c>
      <c r="F2546" t="s">
        <v>113</v>
      </c>
      <c r="G2546" t="s">
        <v>96</v>
      </c>
      <c r="H2546" s="321">
        <v>882369230.76923096</v>
      </c>
      <c r="I2546" t="str">
        <f>Table3[[#This Row],[Company ]]&amp;Table3[[#This Row],[Product]]</f>
        <v>BigardPigs</v>
      </c>
      <c r="J2546" t="str">
        <f>INDEX('Company+Product scope'!D:D,MATCH(Table3[[#This Row],[Company+Product key]],'Company+Product scope'!C:C,0))</f>
        <v>Yes</v>
      </c>
    </row>
    <row r="2547" spans="1:10">
      <c r="A2547" t="s">
        <v>51</v>
      </c>
      <c r="B2547" t="s">
        <v>89</v>
      </c>
      <c r="C2547" t="s">
        <v>90</v>
      </c>
      <c r="D2547" t="s">
        <v>54</v>
      </c>
      <c r="E2547">
        <v>100</v>
      </c>
      <c r="F2547" t="s">
        <v>113</v>
      </c>
      <c r="G2547" t="s">
        <v>96</v>
      </c>
      <c r="H2547" s="321">
        <v>963326250</v>
      </c>
      <c r="I2547" t="str">
        <f>Table3[[#This Row],[Company ]]&amp;Table3[[#This Row],[Product]]</f>
        <v>Aurora AlimentosPigs</v>
      </c>
      <c r="J2547" t="str">
        <f>INDEX('Company+Product scope'!D:D,MATCH(Table3[[#This Row],[Company+Product key]],'Company+Product scope'!C:C,0))</f>
        <v>Yes</v>
      </c>
    </row>
    <row r="2548" spans="1:10">
      <c r="A2548" t="s">
        <v>51</v>
      </c>
      <c r="B2548" t="s">
        <v>77</v>
      </c>
      <c r="C2548" t="s">
        <v>90</v>
      </c>
      <c r="D2548" t="s">
        <v>57</v>
      </c>
      <c r="E2548">
        <v>100</v>
      </c>
      <c r="F2548" t="s">
        <v>113</v>
      </c>
      <c r="G2548" t="s">
        <v>96</v>
      </c>
      <c r="H2548" s="321">
        <v>721050000</v>
      </c>
      <c r="I2548" t="str">
        <f>Table3[[#This Row],[Company ]]&amp;Table3[[#This Row],[Product]]</f>
        <v>Charoen PokphandPigs</v>
      </c>
      <c r="J2548" t="str">
        <f>INDEX('Company+Product scope'!D:D,MATCH(Table3[[#This Row],[Company+Product key]],'Company+Product scope'!C:C,0))</f>
        <v>Yes</v>
      </c>
    </row>
    <row r="2549" spans="1:10">
      <c r="A2549" t="s">
        <v>51</v>
      </c>
      <c r="B2549" t="s">
        <v>77</v>
      </c>
      <c r="C2549" t="s">
        <v>90</v>
      </c>
      <c r="D2549" t="s">
        <v>78</v>
      </c>
      <c r="E2549">
        <v>100</v>
      </c>
      <c r="F2549" t="s">
        <v>113</v>
      </c>
      <c r="G2549" t="s">
        <v>96</v>
      </c>
      <c r="H2549" s="321">
        <v>84946500</v>
      </c>
      <c r="I2549" t="str">
        <f>Table3[[#This Row],[Company ]]&amp;Table3[[#This Row],[Product]]</f>
        <v>Charoen PokphandPigs</v>
      </c>
      <c r="J2549" t="str">
        <f>INDEX('Company+Product scope'!D:D,MATCH(Table3[[#This Row],[Company+Product key]],'Company+Product scope'!C:C,0))</f>
        <v>Yes</v>
      </c>
    </row>
    <row r="2550" spans="1:10">
      <c r="A2550" t="s">
        <v>51</v>
      </c>
      <c r="B2550" t="s">
        <v>77</v>
      </c>
      <c r="C2550" t="s">
        <v>90</v>
      </c>
      <c r="D2550" t="s">
        <v>72</v>
      </c>
      <c r="E2550">
        <v>100</v>
      </c>
      <c r="F2550" t="s">
        <v>113</v>
      </c>
      <c r="G2550" t="s">
        <v>96</v>
      </c>
      <c r="H2550" s="321">
        <v>220265249.99999997</v>
      </c>
      <c r="I2550" t="str">
        <f>Table3[[#This Row],[Company ]]&amp;Table3[[#This Row],[Product]]</f>
        <v>Charoen PokphandPigs</v>
      </c>
      <c r="J2550" t="str">
        <f>INDEX('Company+Product scope'!D:D,MATCH(Table3[[#This Row],[Company+Product key]],'Company+Product scope'!C:C,0))</f>
        <v>Yes</v>
      </c>
    </row>
    <row r="2551" spans="1:10">
      <c r="A2551" t="s">
        <v>51</v>
      </c>
      <c r="B2551" t="s">
        <v>69</v>
      </c>
      <c r="C2551" t="s">
        <v>90</v>
      </c>
      <c r="D2551" t="s">
        <v>64</v>
      </c>
      <c r="E2551">
        <v>100</v>
      </c>
      <c r="F2551" t="s">
        <v>113</v>
      </c>
      <c r="G2551" t="s">
        <v>96</v>
      </c>
      <c r="H2551" s="321">
        <v>694782000</v>
      </c>
      <c r="I2551" t="str">
        <f>Table3[[#This Row],[Company ]]&amp;Table3[[#This Row],[Product]]</f>
        <v>WestfleischPigs</v>
      </c>
      <c r="J2551" t="str">
        <f>INDEX('Company+Product scope'!D:D,MATCH(Table3[[#This Row],[Company+Product key]],'Company+Product scope'!C:C,0))</f>
        <v>Yes</v>
      </c>
    </row>
    <row r="2552" spans="1:10">
      <c r="A2552" t="s">
        <v>51</v>
      </c>
      <c r="B2552" t="s">
        <v>94</v>
      </c>
      <c r="C2552" t="s">
        <v>90</v>
      </c>
      <c r="D2552" t="s">
        <v>64</v>
      </c>
      <c r="E2552">
        <v>100</v>
      </c>
      <c r="F2552" t="s">
        <v>113</v>
      </c>
      <c r="G2552" t="s">
        <v>96</v>
      </c>
      <c r="H2552" s="321">
        <v>673728000</v>
      </c>
      <c r="I2552" t="str">
        <f>Table3[[#This Row],[Company ]]&amp;Table3[[#This Row],[Product]]</f>
        <v>Grupo JorgePigs</v>
      </c>
      <c r="J2552" t="str">
        <f>INDEX('Company+Product scope'!D:D,MATCH(Table3[[#This Row],[Company+Product key]],'Company+Product scope'!C:C,0))</f>
        <v>Yes</v>
      </c>
    </row>
    <row r="2553" spans="1:10">
      <c r="A2553" t="s">
        <v>51</v>
      </c>
      <c r="B2553" t="s">
        <v>83</v>
      </c>
      <c r="C2553" t="s">
        <v>90</v>
      </c>
      <c r="D2553" t="s">
        <v>72</v>
      </c>
      <c r="E2553">
        <v>100</v>
      </c>
      <c r="F2553" t="s">
        <v>113</v>
      </c>
      <c r="G2553" t="s">
        <v>96</v>
      </c>
      <c r="H2553" s="321">
        <v>771903000</v>
      </c>
      <c r="I2553" t="str">
        <f>Table3[[#This Row],[Company ]]&amp;Table3[[#This Row],[Product]]</f>
        <v>New Hope GroupPigs</v>
      </c>
      <c r="J2553" t="str">
        <f>INDEX('Company+Product scope'!D:D,MATCH(Table3[[#This Row],[Company+Product key]],'Company+Product scope'!C:C,0))</f>
        <v>Yes</v>
      </c>
    </row>
    <row r="2554" spans="1:10">
      <c r="A2554" t="s">
        <v>51</v>
      </c>
      <c r="B2554" t="s">
        <v>74</v>
      </c>
      <c r="C2554" t="s">
        <v>90</v>
      </c>
      <c r="D2554" t="s">
        <v>72</v>
      </c>
      <c r="E2554">
        <v>100</v>
      </c>
      <c r="F2554" t="s">
        <v>113</v>
      </c>
      <c r="G2554" t="s">
        <v>96</v>
      </c>
      <c r="H2554" s="321">
        <v>748512000</v>
      </c>
      <c r="I2554" t="str">
        <f>Table3[[#This Row],[Company ]]&amp;Table3[[#This Row],[Product]]</f>
        <v>Wen's Food GroupPigs</v>
      </c>
      <c r="J2554" t="str">
        <f>INDEX('Company+Product scope'!D:D,MATCH(Table3[[#This Row],[Company+Product key]],'Company+Product scope'!C:C,0))</f>
        <v>Yes</v>
      </c>
    </row>
    <row r="2555" spans="1:10">
      <c r="A2555" t="s">
        <v>51</v>
      </c>
      <c r="B2555" t="s">
        <v>65</v>
      </c>
      <c r="C2555" t="s">
        <v>90</v>
      </c>
      <c r="D2555" t="s">
        <v>64</v>
      </c>
      <c r="E2555">
        <v>100</v>
      </c>
      <c r="F2555" t="s">
        <v>113</v>
      </c>
      <c r="G2555" t="s">
        <v>96</v>
      </c>
      <c r="H2555" s="321">
        <v>74461538.461538464</v>
      </c>
      <c r="I2555" t="str">
        <f>Table3[[#This Row],[Company ]]&amp;Table3[[#This Row],[Product]]</f>
        <v>Gruppo CremoniniPigs</v>
      </c>
      <c r="J2555" t="str">
        <f>INDEX('Company+Product scope'!D:D,MATCH(Table3[[#This Row],[Company+Product key]],'Company+Product scope'!C:C,0))</f>
        <v>Yes</v>
      </c>
    </row>
    <row r="2556" spans="1:10">
      <c r="A2556" t="s">
        <v>51</v>
      </c>
      <c r="B2556" t="s">
        <v>52</v>
      </c>
      <c r="C2556" t="s">
        <v>53</v>
      </c>
      <c r="D2556" t="s">
        <v>54</v>
      </c>
      <c r="E2556">
        <v>100</v>
      </c>
      <c r="F2556" t="s">
        <v>114</v>
      </c>
      <c r="G2556" t="s">
        <v>96</v>
      </c>
      <c r="H2556" s="321">
        <v>1661000097.2754581</v>
      </c>
      <c r="I2556" t="str">
        <f>Table3[[#This Row],[Company ]]&amp;Table3[[#This Row],[Product]]</f>
        <v>JBSCattle</v>
      </c>
      <c r="J2556" t="str">
        <f>INDEX('Company+Product scope'!D:D,MATCH(Table3[[#This Row],[Company+Product key]],'Company+Product scope'!C:C,0))</f>
        <v>Yes</v>
      </c>
    </row>
    <row r="2557" spans="1:10">
      <c r="A2557" t="s">
        <v>51</v>
      </c>
      <c r="B2557" t="s">
        <v>52</v>
      </c>
      <c r="C2557" t="s">
        <v>53</v>
      </c>
      <c r="D2557" t="s">
        <v>57</v>
      </c>
      <c r="E2557">
        <v>100</v>
      </c>
      <c r="F2557" t="s">
        <v>114</v>
      </c>
      <c r="G2557" t="s">
        <v>96</v>
      </c>
      <c r="H2557" s="321">
        <v>6246040953.9359646</v>
      </c>
      <c r="I2557" t="str">
        <f>Table3[[#This Row],[Company ]]&amp;Table3[[#This Row],[Product]]</f>
        <v>JBSCattle</v>
      </c>
      <c r="J2557" t="str">
        <f>INDEX('Company+Product scope'!D:D,MATCH(Table3[[#This Row],[Company+Product key]],'Company+Product scope'!C:C,0))</f>
        <v>Yes</v>
      </c>
    </row>
    <row r="2558" spans="1:10">
      <c r="A2558" t="s">
        <v>51</v>
      </c>
      <c r="B2558" t="s">
        <v>52</v>
      </c>
      <c r="C2558" t="s">
        <v>53</v>
      </c>
      <c r="D2558" t="s">
        <v>58</v>
      </c>
      <c r="E2558">
        <v>100</v>
      </c>
      <c r="F2558" t="s">
        <v>114</v>
      </c>
      <c r="G2558" t="s">
        <v>96</v>
      </c>
      <c r="H2558" s="321">
        <v>725898995.37003338</v>
      </c>
      <c r="I2558" t="str">
        <f>Table3[[#This Row],[Company ]]&amp;Table3[[#This Row],[Product]]</f>
        <v>JBSCattle</v>
      </c>
      <c r="J2558" t="str">
        <f>INDEX('Company+Product scope'!D:D,MATCH(Table3[[#This Row],[Company+Product key]],'Company+Product scope'!C:C,0))</f>
        <v>Yes</v>
      </c>
    </row>
    <row r="2559" spans="1:10">
      <c r="A2559" t="s">
        <v>51</v>
      </c>
      <c r="B2559" t="s">
        <v>59</v>
      </c>
      <c r="C2559" t="s">
        <v>53</v>
      </c>
      <c r="D2559" t="s">
        <v>54</v>
      </c>
      <c r="E2559">
        <v>100</v>
      </c>
      <c r="F2559" t="s">
        <v>114</v>
      </c>
      <c r="G2559" t="s">
        <v>96</v>
      </c>
      <c r="H2559" s="321">
        <v>684131349.11044455</v>
      </c>
      <c r="I2559" t="str">
        <f>Table3[[#This Row],[Company ]]&amp;Table3[[#This Row],[Product]]</f>
        <v>MarfrigCattle</v>
      </c>
      <c r="J2559" t="str">
        <f>INDEX('Company+Product scope'!D:D,MATCH(Table3[[#This Row],[Company+Product key]],'Company+Product scope'!C:C,0))</f>
        <v>Yes</v>
      </c>
    </row>
    <row r="2560" spans="1:10">
      <c r="A2560" t="s">
        <v>51</v>
      </c>
      <c r="B2560" t="s">
        <v>59</v>
      </c>
      <c r="C2560" t="s">
        <v>53</v>
      </c>
      <c r="D2560" t="s">
        <v>57</v>
      </c>
      <c r="E2560">
        <v>100</v>
      </c>
      <c r="F2560" t="s">
        <v>114</v>
      </c>
      <c r="G2560" t="s">
        <v>96</v>
      </c>
      <c r="H2560" s="321">
        <v>2052088530.7814145</v>
      </c>
      <c r="I2560" t="str">
        <f>Table3[[#This Row],[Company ]]&amp;Table3[[#This Row],[Product]]</f>
        <v>MarfrigCattle</v>
      </c>
      <c r="J2560" t="str">
        <f>INDEX('Company+Product scope'!D:D,MATCH(Table3[[#This Row],[Company+Product key]],'Company+Product scope'!C:C,0))</f>
        <v>Yes</v>
      </c>
    </row>
    <row r="2561" spans="1:10">
      <c r="A2561" t="s">
        <v>51</v>
      </c>
      <c r="B2561" t="s">
        <v>60</v>
      </c>
      <c r="C2561" t="s">
        <v>53</v>
      </c>
      <c r="D2561" t="s">
        <v>57</v>
      </c>
      <c r="E2561">
        <v>100</v>
      </c>
      <c r="F2561" t="s">
        <v>114</v>
      </c>
      <c r="G2561" t="s">
        <v>96</v>
      </c>
      <c r="H2561" s="321">
        <v>4880491680.5555553</v>
      </c>
      <c r="I2561" t="str">
        <f>Table3[[#This Row],[Company ]]&amp;Table3[[#This Row],[Product]]</f>
        <v>CargillCattle</v>
      </c>
      <c r="J2561" t="str">
        <f>INDEX('Company+Product scope'!D:D,MATCH(Table3[[#This Row],[Company+Product key]],'Company+Product scope'!C:C,0))</f>
        <v>Yes</v>
      </c>
    </row>
    <row r="2562" spans="1:10">
      <c r="A2562" t="s">
        <v>51</v>
      </c>
      <c r="B2562" t="s">
        <v>60</v>
      </c>
      <c r="C2562" t="s">
        <v>53</v>
      </c>
      <c r="D2562" t="s">
        <v>58</v>
      </c>
      <c r="E2562">
        <v>100</v>
      </c>
      <c r="F2562" t="s">
        <v>114</v>
      </c>
      <c r="G2562" t="s">
        <v>96</v>
      </c>
      <c r="H2562" s="321">
        <v>206399375</v>
      </c>
      <c r="I2562" t="str">
        <f>Table3[[#This Row],[Company ]]&amp;Table3[[#This Row],[Product]]</f>
        <v>CargillCattle</v>
      </c>
      <c r="J2562" t="str">
        <f>INDEX('Company+Product scope'!D:D,MATCH(Table3[[#This Row],[Company+Product key]],'Company+Product scope'!C:C,0))</f>
        <v>Yes</v>
      </c>
    </row>
    <row r="2563" spans="1:10">
      <c r="A2563" t="s">
        <v>51</v>
      </c>
      <c r="B2563" t="s">
        <v>61</v>
      </c>
      <c r="C2563" t="s">
        <v>53</v>
      </c>
      <c r="D2563" t="s">
        <v>57</v>
      </c>
      <c r="E2563">
        <v>100</v>
      </c>
      <c r="F2563" t="s">
        <v>114</v>
      </c>
      <c r="G2563" t="s">
        <v>96</v>
      </c>
      <c r="H2563" s="321">
        <v>4122332198.4490075</v>
      </c>
      <c r="I2563" t="str">
        <f>Table3[[#This Row],[Company ]]&amp;Table3[[#This Row],[Product]]</f>
        <v>TysonCattle</v>
      </c>
      <c r="J2563" t="str">
        <f>INDEX('Company+Product scope'!D:D,MATCH(Table3[[#This Row],[Company+Product key]],'Company+Product scope'!C:C,0))</f>
        <v>Yes</v>
      </c>
    </row>
    <row r="2564" spans="1:10">
      <c r="A2564" t="s">
        <v>51</v>
      </c>
      <c r="B2564" t="s">
        <v>61</v>
      </c>
      <c r="C2564" t="s">
        <v>53</v>
      </c>
      <c r="D2564" t="s">
        <v>58</v>
      </c>
      <c r="E2564">
        <v>100</v>
      </c>
      <c r="F2564" t="s">
        <v>114</v>
      </c>
      <c r="G2564" t="s">
        <v>96</v>
      </c>
      <c r="H2564" s="321">
        <v>125164512.41666666</v>
      </c>
      <c r="I2564" t="str">
        <f>Table3[[#This Row],[Company ]]&amp;Table3[[#This Row],[Product]]</f>
        <v>TysonCattle</v>
      </c>
      <c r="J2564" t="str">
        <f>INDEX('Company+Product scope'!D:D,MATCH(Table3[[#This Row],[Company+Product key]],'Company+Product scope'!C:C,0))</f>
        <v>Yes</v>
      </c>
    </row>
    <row r="2565" spans="1:10">
      <c r="A2565" t="s">
        <v>51</v>
      </c>
      <c r="B2565" t="s">
        <v>62</v>
      </c>
      <c r="C2565" t="s">
        <v>53</v>
      </c>
      <c r="D2565" t="s">
        <v>54</v>
      </c>
      <c r="E2565">
        <v>100</v>
      </c>
      <c r="F2565" t="s">
        <v>114</v>
      </c>
      <c r="G2565" t="s">
        <v>96</v>
      </c>
      <c r="H2565" s="321">
        <v>697960300.91666663</v>
      </c>
      <c r="I2565" t="str">
        <f>Table3[[#This Row],[Company ]]&amp;Table3[[#This Row],[Product]]</f>
        <v>MinervaCattle</v>
      </c>
      <c r="J2565" t="str">
        <f>INDEX('Company+Product scope'!D:D,MATCH(Table3[[#This Row],[Company+Product key]],'Company+Product scope'!C:C,0))</f>
        <v>Yes</v>
      </c>
    </row>
    <row r="2566" spans="1:10">
      <c r="A2566" t="s">
        <v>51</v>
      </c>
      <c r="B2566" t="s">
        <v>63</v>
      </c>
      <c r="C2566" t="s">
        <v>53</v>
      </c>
      <c r="D2566" t="s">
        <v>64</v>
      </c>
      <c r="E2566">
        <v>100</v>
      </c>
      <c r="F2566" t="s">
        <v>114</v>
      </c>
      <c r="G2566" t="s">
        <v>96</v>
      </c>
      <c r="H2566" s="321">
        <v>1856563200.0000005</v>
      </c>
      <c r="I2566" t="str">
        <f>Table3[[#This Row],[Company ]]&amp;Table3[[#This Row],[Product]]</f>
        <v>BigardCattle</v>
      </c>
      <c r="J2566" t="str">
        <f>INDEX('Company+Product scope'!D:D,MATCH(Table3[[#This Row],[Company+Product key]],'Company+Product scope'!C:C,0))</f>
        <v>Yes</v>
      </c>
    </row>
    <row r="2567" spans="1:10">
      <c r="A2567" t="s">
        <v>51</v>
      </c>
      <c r="B2567" t="s">
        <v>65</v>
      </c>
      <c r="C2567" t="s">
        <v>53</v>
      </c>
      <c r="D2567" t="s">
        <v>64</v>
      </c>
      <c r="E2567">
        <v>100</v>
      </c>
      <c r="F2567" t="s">
        <v>114</v>
      </c>
      <c r="G2567" t="s">
        <v>96</v>
      </c>
      <c r="H2567" s="321">
        <v>1792144080</v>
      </c>
      <c r="I2567" t="str">
        <f>Table3[[#This Row],[Company ]]&amp;Table3[[#This Row],[Product]]</f>
        <v>Gruppo CremoniniCattle</v>
      </c>
      <c r="J2567" t="str">
        <f>INDEX('Company+Product scope'!D:D,MATCH(Table3[[#This Row],[Company+Product key]],'Company+Product scope'!C:C,0))</f>
        <v>Yes</v>
      </c>
    </row>
    <row r="2568" spans="1:10">
      <c r="A2568" t="s">
        <v>51</v>
      </c>
      <c r="B2568" t="s">
        <v>66</v>
      </c>
      <c r="C2568" t="s">
        <v>53</v>
      </c>
      <c r="D2568" t="s">
        <v>64</v>
      </c>
      <c r="E2568">
        <v>100</v>
      </c>
      <c r="F2568" t="s">
        <v>114</v>
      </c>
      <c r="G2568" t="s">
        <v>96</v>
      </c>
      <c r="H2568" s="321">
        <v>736133872.72949994</v>
      </c>
      <c r="I2568" t="str">
        <f>Table3[[#This Row],[Company ]]&amp;Table3[[#This Row],[Product]]</f>
        <v>Vion Food GroupCattle</v>
      </c>
      <c r="J2568" t="str">
        <f>INDEX('Company+Product scope'!D:D,MATCH(Table3[[#This Row],[Company+Product key]],'Company+Product scope'!C:C,0))</f>
        <v>Yes</v>
      </c>
    </row>
    <row r="2569" spans="1:10">
      <c r="A2569" t="s">
        <v>51</v>
      </c>
      <c r="B2569" t="s">
        <v>67</v>
      </c>
      <c r="C2569" t="s">
        <v>53</v>
      </c>
      <c r="D2569" t="s">
        <v>64</v>
      </c>
      <c r="E2569">
        <v>100</v>
      </c>
      <c r="F2569" t="s">
        <v>114</v>
      </c>
      <c r="G2569" t="s">
        <v>96</v>
      </c>
      <c r="H2569" s="321">
        <v>732568131</v>
      </c>
      <c r="I2569" t="str">
        <f>Table3[[#This Row],[Company ]]&amp;Table3[[#This Row],[Product]]</f>
        <v>Danish CrownCattle</v>
      </c>
      <c r="J2569" t="str">
        <f>INDEX('Company+Product scope'!D:D,MATCH(Table3[[#This Row],[Company+Product key]],'Company+Product scope'!C:C,0))</f>
        <v>Yes</v>
      </c>
    </row>
    <row r="2570" spans="1:10">
      <c r="A2570" t="s">
        <v>51</v>
      </c>
      <c r="B2570" t="s">
        <v>68</v>
      </c>
      <c r="C2570" t="s">
        <v>53</v>
      </c>
      <c r="D2570" t="s">
        <v>58</v>
      </c>
      <c r="E2570">
        <v>100</v>
      </c>
      <c r="F2570" t="s">
        <v>114</v>
      </c>
      <c r="G2570" t="s">
        <v>96</v>
      </c>
      <c r="H2570" s="321">
        <v>206399375</v>
      </c>
      <c r="I2570" t="str">
        <f>Table3[[#This Row],[Company ]]&amp;Table3[[#This Row],[Product]]</f>
        <v>Teys Cattle</v>
      </c>
      <c r="J2570" t="str">
        <f>INDEX('Company+Product scope'!D:D,MATCH(Table3[[#This Row],[Company+Product key]],'Company+Product scope'!C:C,0))</f>
        <v>Yes</v>
      </c>
    </row>
    <row r="2571" spans="1:10">
      <c r="A2571" t="s">
        <v>51</v>
      </c>
      <c r="B2571" t="s">
        <v>69</v>
      </c>
      <c r="C2571" t="s">
        <v>53</v>
      </c>
      <c r="D2571" t="s">
        <v>64</v>
      </c>
      <c r="E2571">
        <v>100</v>
      </c>
      <c r="F2571" t="s">
        <v>114</v>
      </c>
      <c r="G2571" t="s">
        <v>96</v>
      </c>
      <c r="H2571" s="321">
        <v>366091790.40000004</v>
      </c>
      <c r="I2571" t="str">
        <f>Table3[[#This Row],[Company ]]&amp;Table3[[#This Row],[Product]]</f>
        <v>WestfleischCattle</v>
      </c>
      <c r="J2571" t="str">
        <f>INDEX('Company+Product scope'!D:D,MATCH(Table3[[#This Row],[Company+Product key]],'Company+Product scope'!C:C,0))</f>
        <v>Yes</v>
      </c>
    </row>
    <row r="2572" spans="1:10">
      <c r="A2572" t="s">
        <v>51</v>
      </c>
      <c r="B2572" t="s">
        <v>70</v>
      </c>
      <c r="C2572" t="s">
        <v>53</v>
      </c>
      <c r="D2572" t="s">
        <v>64</v>
      </c>
      <c r="E2572">
        <v>100</v>
      </c>
      <c r="F2572" t="s">
        <v>114</v>
      </c>
      <c r="G2572" t="s">
        <v>96</v>
      </c>
      <c r="H2572" s="321">
        <v>349940682</v>
      </c>
      <c r="I2572" t="str">
        <f>Table3[[#This Row],[Company ]]&amp;Table3[[#This Row],[Product]]</f>
        <v>Tönnies GroupCattle</v>
      </c>
      <c r="J2572" t="str">
        <f>INDEX('Company+Product scope'!D:D,MATCH(Table3[[#This Row],[Company+Product key]],'Company+Product scope'!C:C,0))</f>
        <v>Yes</v>
      </c>
    </row>
    <row r="2573" spans="1:10">
      <c r="A2573" t="s">
        <v>51</v>
      </c>
      <c r="B2573" t="s">
        <v>52</v>
      </c>
      <c r="C2573" t="s">
        <v>71</v>
      </c>
      <c r="D2573" t="s">
        <v>57</v>
      </c>
      <c r="E2573">
        <v>100</v>
      </c>
      <c r="F2573" t="s">
        <v>114</v>
      </c>
      <c r="G2573" t="s">
        <v>96</v>
      </c>
      <c r="H2573" s="321">
        <v>359999876.31655389</v>
      </c>
      <c r="I2573" t="str">
        <f>Table3[[#This Row],[Company ]]&amp;Table3[[#This Row],[Product]]</f>
        <v>JBSChicken</v>
      </c>
      <c r="J2573" t="str">
        <f>INDEX('Company+Product scope'!D:D,MATCH(Table3[[#This Row],[Company+Product key]],'Company+Product scope'!C:C,0))</f>
        <v>Yes</v>
      </c>
    </row>
    <row r="2574" spans="1:10">
      <c r="A2574" t="s">
        <v>51</v>
      </c>
      <c r="B2574" t="s">
        <v>52</v>
      </c>
      <c r="C2574" t="s">
        <v>71</v>
      </c>
      <c r="D2574" t="s">
        <v>54</v>
      </c>
      <c r="E2574">
        <v>100</v>
      </c>
      <c r="F2574" t="s">
        <v>114</v>
      </c>
      <c r="G2574" t="s">
        <v>96</v>
      </c>
      <c r="H2574" s="321">
        <v>276274454.22720003</v>
      </c>
      <c r="I2574" t="str">
        <f>Table3[[#This Row],[Company ]]&amp;Table3[[#This Row],[Product]]</f>
        <v>JBSChicken</v>
      </c>
      <c r="J2574" t="str">
        <f>INDEX('Company+Product scope'!D:D,MATCH(Table3[[#This Row],[Company+Product key]],'Company+Product scope'!C:C,0))</f>
        <v>Yes</v>
      </c>
    </row>
    <row r="2575" spans="1:10">
      <c r="A2575" t="s">
        <v>51</v>
      </c>
      <c r="B2575" t="s">
        <v>52</v>
      </c>
      <c r="C2575" t="s">
        <v>71</v>
      </c>
      <c r="D2575" t="s">
        <v>64</v>
      </c>
      <c r="E2575">
        <v>100</v>
      </c>
      <c r="F2575" t="s">
        <v>114</v>
      </c>
      <c r="G2575" t="s">
        <v>96</v>
      </c>
      <c r="H2575" s="321">
        <v>49244560.381046161</v>
      </c>
      <c r="I2575" t="str">
        <f>Table3[[#This Row],[Company ]]&amp;Table3[[#This Row],[Product]]</f>
        <v>JBSChicken</v>
      </c>
      <c r="J2575" t="str">
        <f>INDEX('Company+Product scope'!D:D,MATCH(Table3[[#This Row],[Company+Product key]],'Company+Product scope'!C:C,0))</f>
        <v>Yes</v>
      </c>
    </row>
    <row r="2576" spans="1:10">
      <c r="A2576" t="s">
        <v>51</v>
      </c>
      <c r="B2576" t="s">
        <v>61</v>
      </c>
      <c r="C2576" t="s">
        <v>71</v>
      </c>
      <c r="D2576" t="s">
        <v>57</v>
      </c>
      <c r="E2576">
        <v>100</v>
      </c>
      <c r="F2576" t="s">
        <v>114</v>
      </c>
      <c r="G2576" t="s">
        <v>96</v>
      </c>
      <c r="H2576" s="321">
        <v>346179983.4580645</v>
      </c>
      <c r="I2576" t="str">
        <f>Table3[[#This Row],[Company ]]&amp;Table3[[#This Row],[Product]]</f>
        <v>TysonChicken</v>
      </c>
      <c r="J2576" t="str">
        <f>INDEX('Company+Product scope'!D:D,MATCH(Table3[[#This Row],[Company+Product key]],'Company+Product scope'!C:C,0))</f>
        <v>Yes</v>
      </c>
    </row>
    <row r="2577" spans="1:10">
      <c r="A2577" t="s">
        <v>51</v>
      </c>
      <c r="B2577" t="s">
        <v>61</v>
      </c>
      <c r="C2577" t="s">
        <v>71</v>
      </c>
      <c r="D2577" t="s">
        <v>72</v>
      </c>
      <c r="E2577">
        <v>100</v>
      </c>
      <c r="F2577" t="s">
        <v>114</v>
      </c>
      <c r="G2577" t="s">
        <v>96</v>
      </c>
      <c r="H2577" s="321">
        <v>42272922.774193555</v>
      </c>
      <c r="I2577" t="str">
        <f>Table3[[#This Row],[Company ]]&amp;Table3[[#This Row],[Product]]</f>
        <v>TysonChicken</v>
      </c>
      <c r="J2577" t="str">
        <f>INDEX('Company+Product scope'!D:D,MATCH(Table3[[#This Row],[Company+Product key]],'Company+Product scope'!C:C,0))</f>
        <v>Yes</v>
      </c>
    </row>
    <row r="2578" spans="1:10">
      <c r="A2578" t="s">
        <v>51</v>
      </c>
      <c r="B2578" t="s">
        <v>73</v>
      </c>
      <c r="C2578" t="s">
        <v>71</v>
      </c>
      <c r="D2578" t="s">
        <v>54</v>
      </c>
      <c r="E2578">
        <v>100</v>
      </c>
      <c r="F2578" t="s">
        <v>114</v>
      </c>
      <c r="G2578" t="s">
        <v>96</v>
      </c>
      <c r="H2578" s="321">
        <v>315374370.85440004</v>
      </c>
      <c r="I2578" t="str">
        <f>Table3[[#This Row],[Company ]]&amp;Table3[[#This Row],[Product]]</f>
        <v>BRFChicken</v>
      </c>
      <c r="J2578" t="str">
        <f>INDEX('Company+Product scope'!D:D,MATCH(Table3[[#This Row],[Company+Product key]],'Company+Product scope'!C:C,0))</f>
        <v>Yes</v>
      </c>
    </row>
    <row r="2579" spans="1:10">
      <c r="A2579" t="s">
        <v>51</v>
      </c>
      <c r="B2579" t="s">
        <v>74</v>
      </c>
      <c r="C2579" t="s">
        <v>71</v>
      </c>
      <c r="D2579" t="s">
        <v>72</v>
      </c>
      <c r="E2579">
        <v>100</v>
      </c>
      <c r="F2579" t="s">
        <v>114</v>
      </c>
      <c r="G2579" t="s">
        <v>96</v>
      </c>
      <c r="H2579" s="321">
        <v>239461677.00000003</v>
      </c>
      <c r="I2579" t="str">
        <f>Table3[[#This Row],[Company ]]&amp;Table3[[#This Row],[Product]]</f>
        <v>Wen's Food GroupChicken</v>
      </c>
      <c r="J2579" t="str">
        <f>INDEX('Company+Product scope'!D:D,MATCH(Table3[[#This Row],[Company+Product key]],'Company+Product scope'!C:C,0))</f>
        <v>Yes</v>
      </c>
    </row>
    <row r="2580" spans="1:10">
      <c r="A2580" t="s">
        <v>51</v>
      </c>
      <c r="B2580" t="s">
        <v>60</v>
      </c>
      <c r="C2580" t="s">
        <v>71</v>
      </c>
      <c r="D2580" t="s">
        <v>57</v>
      </c>
      <c r="E2580">
        <v>100</v>
      </c>
      <c r="F2580" t="s">
        <v>114</v>
      </c>
      <c r="G2580" t="s">
        <v>96</v>
      </c>
      <c r="H2580" s="321">
        <v>106967889.59999999</v>
      </c>
      <c r="I2580" t="str">
        <f>Table3[[#This Row],[Company ]]&amp;Table3[[#This Row],[Product]]</f>
        <v>CargillChicken</v>
      </c>
      <c r="J2580" t="str">
        <f>INDEX('Company+Product scope'!D:D,MATCH(Table3[[#This Row],[Company+Product key]],'Company+Product scope'!C:C,0))</f>
        <v>Yes</v>
      </c>
    </row>
    <row r="2581" spans="1:10">
      <c r="A2581" t="s">
        <v>51</v>
      </c>
      <c r="B2581" t="s">
        <v>60</v>
      </c>
      <c r="C2581" t="s">
        <v>71</v>
      </c>
      <c r="D2581" t="s">
        <v>54</v>
      </c>
      <c r="E2581">
        <v>100</v>
      </c>
      <c r="F2581" t="s">
        <v>114</v>
      </c>
      <c r="G2581" t="s">
        <v>96</v>
      </c>
      <c r="H2581" s="321">
        <v>52622856</v>
      </c>
      <c r="I2581" t="str">
        <f>Table3[[#This Row],[Company ]]&amp;Table3[[#This Row],[Product]]</f>
        <v>CargillChicken</v>
      </c>
      <c r="J2581" t="str">
        <f>INDEX('Company+Product scope'!D:D,MATCH(Table3[[#This Row],[Company+Product key]],'Company+Product scope'!C:C,0))</f>
        <v>Yes</v>
      </c>
    </row>
    <row r="2582" spans="1:10">
      <c r="A2582" t="s">
        <v>51</v>
      </c>
      <c r="B2582" t="s">
        <v>60</v>
      </c>
      <c r="C2582" t="s">
        <v>71</v>
      </c>
      <c r="D2582" t="s">
        <v>72</v>
      </c>
      <c r="E2582">
        <v>100</v>
      </c>
      <c r="F2582" t="s">
        <v>114</v>
      </c>
      <c r="G2582" t="s">
        <v>96</v>
      </c>
      <c r="H2582" s="321">
        <v>36435420</v>
      </c>
      <c r="I2582" t="str">
        <f>Table3[[#This Row],[Company ]]&amp;Table3[[#This Row],[Product]]</f>
        <v>CargillChicken</v>
      </c>
      <c r="J2582" t="str">
        <f>INDEX('Company+Product scope'!D:D,MATCH(Table3[[#This Row],[Company+Product key]],'Company+Product scope'!C:C,0))</f>
        <v>Yes</v>
      </c>
    </row>
    <row r="2583" spans="1:10">
      <c r="A2583" t="s">
        <v>51</v>
      </c>
      <c r="B2583" t="s">
        <v>60</v>
      </c>
      <c r="C2583" t="s">
        <v>71</v>
      </c>
      <c r="D2583" t="s">
        <v>64</v>
      </c>
      <c r="E2583">
        <v>100</v>
      </c>
      <c r="F2583" t="s">
        <v>114</v>
      </c>
      <c r="G2583" t="s">
        <v>96</v>
      </c>
      <c r="H2583" s="321">
        <v>17983872</v>
      </c>
      <c r="I2583" t="str">
        <f>Table3[[#This Row],[Company ]]&amp;Table3[[#This Row],[Product]]</f>
        <v>CargillChicken</v>
      </c>
      <c r="J2583" t="str">
        <f>INDEX('Company+Product scope'!D:D,MATCH(Table3[[#This Row],[Company+Product key]],'Company+Product scope'!C:C,0))</f>
        <v>Yes</v>
      </c>
    </row>
    <row r="2584" spans="1:10">
      <c r="A2584" t="s">
        <v>51</v>
      </c>
      <c r="B2584" t="s">
        <v>75</v>
      </c>
      <c r="C2584" t="s">
        <v>71</v>
      </c>
      <c r="D2584" t="s">
        <v>72</v>
      </c>
      <c r="E2584">
        <v>100</v>
      </c>
      <c r="F2584" t="s">
        <v>114</v>
      </c>
      <c r="G2584" t="s">
        <v>96</v>
      </c>
      <c r="H2584" s="321">
        <v>198573039</v>
      </c>
      <c r="I2584" t="str">
        <f>Table3[[#This Row],[Company ]]&amp;Table3[[#This Row],[Product]]</f>
        <v>JapfaChicken</v>
      </c>
      <c r="J2584" t="str">
        <f>INDEX('Company+Product scope'!D:D,MATCH(Table3[[#This Row],[Company+Product key]],'Company+Product scope'!C:C,0))</f>
        <v>Yes</v>
      </c>
    </row>
    <row r="2585" spans="1:10">
      <c r="A2585" t="s">
        <v>51</v>
      </c>
      <c r="B2585" t="s">
        <v>76</v>
      </c>
      <c r="C2585" t="s">
        <v>71</v>
      </c>
      <c r="D2585" t="s">
        <v>72</v>
      </c>
      <c r="E2585">
        <v>100</v>
      </c>
      <c r="F2585" t="s">
        <v>114</v>
      </c>
      <c r="G2585" t="s">
        <v>96</v>
      </c>
      <c r="H2585" s="321">
        <v>163959390</v>
      </c>
      <c r="I2585" t="str">
        <f>Table3[[#This Row],[Company ]]&amp;Table3[[#This Row],[Product]]</f>
        <v>Wellhope AgritechChicken</v>
      </c>
      <c r="J2585" t="str">
        <f>INDEX('Company+Product scope'!D:D,MATCH(Table3[[#This Row],[Company+Product key]],'Company+Product scope'!C:C,0))</f>
        <v>Yes</v>
      </c>
    </row>
    <row r="2586" spans="1:10">
      <c r="A2586" t="s">
        <v>51</v>
      </c>
      <c r="B2586" t="s">
        <v>77</v>
      </c>
      <c r="C2586" t="s">
        <v>71</v>
      </c>
      <c r="D2586" t="s">
        <v>72</v>
      </c>
      <c r="E2586">
        <v>100</v>
      </c>
      <c r="F2586" t="s">
        <v>114</v>
      </c>
      <c r="G2586" t="s">
        <v>96</v>
      </c>
      <c r="H2586" s="321">
        <v>138657015</v>
      </c>
      <c r="I2586" t="str">
        <f>Table3[[#This Row],[Company ]]&amp;Table3[[#This Row],[Product]]</f>
        <v>Charoen PokphandChicken</v>
      </c>
      <c r="J2586" t="str">
        <f>INDEX('Company+Product scope'!D:D,MATCH(Table3[[#This Row],[Company+Product key]],'Company+Product scope'!C:C,0))</f>
        <v>Yes</v>
      </c>
    </row>
    <row r="2587" spans="1:10">
      <c r="A2587" t="s">
        <v>51</v>
      </c>
      <c r="B2587" t="s">
        <v>77</v>
      </c>
      <c r="C2587" t="s">
        <v>71</v>
      </c>
      <c r="D2587" t="s">
        <v>78</v>
      </c>
      <c r="E2587">
        <v>100</v>
      </c>
      <c r="F2587" t="s">
        <v>114</v>
      </c>
      <c r="G2587" t="s">
        <v>96</v>
      </c>
      <c r="H2587" s="321">
        <v>5085500</v>
      </c>
      <c r="I2587" t="str">
        <f>Table3[[#This Row],[Company ]]&amp;Table3[[#This Row],[Product]]</f>
        <v>Charoen PokphandChicken</v>
      </c>
      <c r="J2587" t="str">
        <f>INDEX('Company+Product scope'!D:D,MATCH(Table3[[#This Row],[Company+Product key]],'Company+Product scope'!C:C,0))</f>
        <v>Yes</v>
      </c>
    </row>
    <row r="2588" spans="1:10">
      <c r="A2588" t="s">
        <v>51</v>
      </c>
      <c r="B2588" t="s">
        <v>79</v>
      </c>
      <c r="C2588" t="s">
        <v>71</v>
      </c>
      <c r="D2588" t="s">
        <v>72</v>
      </c>
      <c r="E2588">
        <v>100</v>
      </c>
      <c r="F2588" t="s">
        <v>114</v>
      </c>
      <c r="G2588" t="s">
        <v>96</v>
      </c>
      <c r="H2588" s="321">
        <v>137644920</v>
      </c>
      <c r="I2588" t="str">
        <f>Table3[[#This Row],[Company ]]&amp;Table3[[#This Row],[Product]]</f>
        <v>Fuijan Sunner DevelopmentChicken</v>
      </c>
      <c r="J2588" t="str">
        <f>INDEX('Company+Product scope'!D:D,MATCH(Table3[[#This Row],[Company+Product key]],'Company+Product scope'!C:C,0))</f>
        <v>Yes</v>
      </c>
    </row>
    <row r="2589" spans="1:10">
      <c r="A2589" t="s">
        <v>51</v>
      </c>
      <c r="B2589" t="s">
        <v>80</v>
      </c>
      <c r="C2589" t="s">
        <v>71</v>
      </c>
      <c r="D2589" t="s">
        <v>57</v>
      </c>
      <c r="E2589">
        <v>100</v>
      </c>
      <c r="F2589" t="s">
        <v>114</v>
      </c>
      <c r="G2589" t="s">
        <v>96</v>
      </c>
      <c r="H2589" s="321">
        <v>133809720</v>
      </c>
      <c r="I2589" t="str">
        <f>Table3[[#This Row],[Company ]]&amp;Table3[[#This Row],[Product]]</f>
        <v>Koch FoodsChicken</v>
      </c>
      <c r="J2589" t="str">
        <f>INDEX('Company+Product scope'!D:D,MATCH(Table3[[#This Row],[Company+Product key]],'Company+Product scope'!C:C,0))</f>
        <v>Yes</v>
      </c>
    </row>
    <row r="2590" spans="1:10">
      <c r="A2590" t="s">
        <v>51</v>
      </c>
      <c r="B2590" t="s">
        <v>81</v>
      </c>
      <c r="C2590" t="s">
        <v>71</v>
      </c>
      <c r="D2590" t="s">
        <v>82</v>
      </c>
      <c r="E2590">
        <v>100</v>
      </c>
      <c r="F2590" t="s">
        <v>114</v>
      </c>
      <c r="G2590" t="s">
        <v>96</v>
      </c>
      <c r="H2590" s="321">
        <v>58076926.600000009</v>
      </c>
      <c r="I2590" t="str">
        <f>Table3[[#This Row],[Company ]]&amp;Table3[[#This Row],[Product]]</f>
        <v>Arab Company for Livestock Development (ACOLID)Chicken</v>
      </c>
      <c r="J2590" t="str">
        <f>INDEX('Company+Product scope'!D:D,MATCH(Table3[[#This Row],[Company+Product key]],'Company+Product scope'!C:C,0))</f>
        <v>Yes</v>
      </c>
    </row>
    <row r="2591" spans="1:10">
      <c r="A2591" t="s">
        <v>51</v>
      </c>
      <c r="B2591" t="s">
        <v>83</v>
      </c>
      <c r="C2591" t="s">
        <v>71</v>
      </c>
      <c r="D2591" t="s">
        <v>72</v>
      </c>
      <c r="E2591">
        <v>100</v>
      </c>
      <c r="F2591" t="s">
        <v>114</v>
      </c>
      <c r="G2591" t="s">
        <v>96</v>
      </c>
      <c r="H2591" s="321">
        <v>133147169.82000001</v>
      </c>
      <c r="I2591" t="str">
        <f>Table3[[#This Row],[Company ]]&amp;Table3[[#This Row],[Product]]</f>
        <v>New Hope GroupChicken</v>
      </c>
      <c r="J2591" t="str">
        <f>INDEX('Company+Product scope'!D:D,MATCH(Table3[[#This Row],[Company+Product key]],'Company+Product scope'!C:C,0))</f>
        <v>Yes</v>
      </c>
    </row>
    <row r="2592" spans="1:10">
      <c r="A2592" t="s">
        <v>51</v>
      </c>
      <c r="B2592" t="s">
        <v>84</v>
      </c>
      <c r="C2592" t="s">
        <v>71</v>
      </c>
      <c r="D2592" t="s">
        <v>54</v>
      </c>
      <c r="E2592">
        <v>100</v>
      </c>
      <c r="F2592" t="s">
        <v>114</v>
      </c>
      <c r="G2592" t="s">
        <v>96</v>
      </c>
      <c r="H2592" s="321">
        <v>98790120</v>
      </c>
      <c r="I2592" t="str">
        <f>Table3[[#This Row],[Company ]]&amp;Table3[[#This Row],[Product]]</f>
        <v>Industrias BachocoChicken</v>
      </c>
      <c r="J2592" t="str">
        <f>INDEX('Company+Product scope'!D:D,MATCH(Table3[[#This Row],[Company+Product key]],'Company+Product scope'!C:C,0))</f>
        <v>Yes</v>
      </c>
    </row>
    <row r="2593" spans="1:10">
      <c r="A2593" t="s">
        <v>51</v>
      </c>
      <c r="B2593" t="s">
        <v>84</v>
      </c>
      <c r="C2593" t="s">
        <v>71</v>
      </c>
      <c r="D2593" t="s">
        <v>57</v>
      </c>
      <c r="E2593">
        <v>100</v>
      </c>
      <c r="F2593" t="s">
        <v>114</v>
      </c>
      <c r="G2593" t="s">
        <v>96</v>
      </c>
      <c r="H2593" s="321">
        <v>26961660</v>
      </c>
      <c r="I2593" t="str">
        <f>Table3[[#This Row],[Company ]]&amp;Table3[[#This Row],[Product]]</f>
        <v>Industrias BachocoChicken</v>
      </c>
      <c r="J2593" t="str">
        <f>INDEX('Company+Product scope'!D:D,MATCH(Table3[[#This Row],[Company+Product key]],'Company+Product scope'!C:C,0))</f>
        <v>Yes</v>
      </c>
    </row>
    <row r="2594" spans="1:10">
      <c r="A2594" t="s">
        <v>51</v>
      </c>
      <c r="B2594" t="s">
        <v>85</v>
      </c>
      <c r="C2594" t="s">
        <v>71</v>
      </c>
      <c r="D2594" t="s">
        <v>57</v>
      </c>
      <c r="E2594">
        <v>100</v>
      </c>
      <c r="F2594" t="s">
        <v>114</v>
      </c>
      <c r="G2594" t="s">
        <v>96</v>
      </c>
      <c r="H2594" s="321">
        <v>122825340</v>
      </c>
      <c r="I2594" t="str">
        <f>Table3[[#This Row],[Company ]]&amp;Table3[[#This Row],[Product]]</f>
        <v>Perdue FarmsChicken</v>
      </c>
      <c r="J2594" t="str">
        <f>INDEX('Company+Product scope'!D:D,MATCH(Table3[[#This Row],[Company+Product key]],'Company+Product scope'!C:C,0))</f>
        <v>Yes</v>
      </c>
    </row>
    <row r="2595" spans="1:10">
      <c r="A2595" t="s">
        <v>51</v>
      </c>
      <c r="B2595" t="s">
        <v>86</v>
      </c>
      <c r="C2595" t="s">
        <v>71</v>
      </c>
      <c r="D2595" t="s">
        <v>57</v>
      </c>
      <c r="E2595">
        <v>100</v>
      </c>
      <c r="F2595" t="s">
        <v>114</v>
      </c>
      <c r="G2595" t="s">
        <v>96</v>
      </c>
      <c r="H2595" s="321">
        <v>106967889.59999999</v>
      </c>
      <c r="I2595" t="str">
        <f>Table3[[#This Row],[Company ]]&amp;Table3[[#This Row],[Product]]</f>
        <v>Continental Grain CompanyChicken</v>
      </c>
      <c r="J2595" t="str">
        <f>INDEX('Company+Product scope'!D:D,MATCH(Table3[[#This Row],[Company+Product key]],'Company+Product scope'!C:C,0))</f>
        <v>Yes</v>
      </c>
    </row>
    <row r="2596" spans="1:10">
      <c r="A2596" t="s">
        <v>51</v>
      </c>
      <c r="B2596" t="s">
        <v>87</v>
      </c>
      <c r="C2596" t="s">
        <v>71</v>
      </c>
      <c r="D2596" t="s">
        <v>72</v>
      </c>
      <c r="E2596">
        <v>100</v>
      </c>
      <c r="F2596" t="s">
        <v>114</v>
      </c>
      <c r="G2596" t="s">
        <v>96</v>
      </c>
      <c r="H2596" s="321">
        <v>42373044</v>
      </c>
      <c r="I2596" t="str">
        <f>Table3[[#This Row],[Company ]]&amp;Table3[[#This Row],[Product]]</f>
        <v>WH GroupChicken</v>
      </c>
      <c r="J2596" t="str">
        <f>INDEX('Company+Product scope'!D:D,MATCH(Table3[[#This Row],[Company+Product key]],'Company+Product scope'!C:C,0))</f>
        <v>Yes</v>
      </c>
    </row>
    <row r="2597" spans="1:10">
      <c r="A2597" t="s">
        <v>51</v>
      </c>
      <c r="B2597" t="s">
        <v>87</v>
      </c>
      <c r="C2597" t="s">
        <v>71</v>
      </c>
      <c r="D2597" t="s">
        <v>88</v>
      </c>
      <c r="E2597">
        <v>100</v>
      </c>
      <c r="F2597" t="s">
        <v>114</v>
      </c>
      <c r="G2597" t="s">
        <v>96</v>
      </c>
      <c r="H2597" s="321">
        <v>8022700</v>
      </c>
      <c r="I2597" t="str">
        <f>Table3[[#This Row],[Company ]]&amp;Table3[[#This Row],[Product]]</f>
        <v>WH GroupChicken</v>
      </c>
      <c r="J2597" t="str">
        <f>INDEX('Company+Product scope'!D:D,MATCH(Table3[[#This Row],[Company+Product key]],'Company+Product scope'!C:C,0))</f>
        <v>Yes</v>
      </c>
    </row>
    <row r="2598" spans="1:10">
      <c r="A2598" t="s">
        <v>51</v>
      </c>
      <c r="B2598" t="s">
        <v>89</v>
      </c>
      <c r="C2598" t="s">
        <v>71</v>
      </c>
      <c r="D2598" t="s">
        <v>54</v>
      </c>
      <c r="E2598">
        <v>100</v>
      </c>
      <c r="F2598" t="s">
        <v>114</v>
      </c>
      <c r="G2598" t="s">
        <v>96</v>
      </c>
      <c r="H2598" s="321">
        <v>62756179.20000001</v>
      </c>
      <c r="I2598" t="str">
        <f>Table3[[#This Row],[Company ]]&amp;Table3[[#This Row],[Product]]</f>
        <v>Aurora AlimentosChicken</v>
      </c>
      <c r="J2598" t="str">
        <f>INDEX('Company+Product scope'!D:D,MATCH(Table3[[#This Row],[Company+Product key]],'Company+Product scope'!C:C,0))</f>
        <v>Yes</v>
      </c>
    </row>
    <row r="2599" spans="1:10">
      <c r="A2599" t="s">
        <v>51</v>
      </c>
      <c r="B2599" t="s">
        <v>87</v>
      </c>
      <c r="C2599" t="s">
        <v>90</v>
      </c>
      <c r="D2599" t="s">
        <v>57</v>
      </c>
      <c r="E2599">
        <v>100</v>
      </c>
      <c r="F2599" t="s">
        <v>114</v>
      </c>
      <c r="G2599" t="s">
        <v>96</v>
      </c>
      <c r="H2599" s="321">
        <v>512850945.76109582</v>
      </c>
      <c r="I2599" t="str">
        <f>Table3[[#This Row],[Company ]]&amp;Table3[[#This Row],[Product]]</f>
        <v>WH GroupPigs</v>
      </c>
      <c r="J2599" t="str">
        <f>INDEX('Company+Product scope'!D:D,MATCH(Table3[[#This Row],[Company+Product key]],'Company+Product scope'!C:C,0))</f>
        <v>Yes</v>
      </c>
    </row>
    <row r="2600" spans="1:10">
      <c r="A2600" t="s">
        <v>51</v>
      </c>
      <c r="B2600" t="s">
        <v>87</v>
      </c>
      <c r="C2600" t="s">
        <v>90</v>
      </c>
      <c r="D2600" t="s">
        <v>72</v>
      </c>
      <c r="E2600">
        <v>100</v>
      </c>
      <c r="F2600" t="s">
        <v>114</v>
      </c>
      <c r="G2600" t="s">
        <v>96</v>
      </c>
      <c r="H2600" s="321">
        <v>402058919.78923559</v>
      </c>
      <c r="I2600" t="str">
        <f>Table3[[#This Row],[Company ]]&amp;Table3[[#This Row],[Product]]</f>
        <v>WH GroupPigs</v>
      </c>
      <c r="J2600" t="str">
        <f>INDEX('Company+Product scope'!D:D,MATCH(Table3[[#This Row],[Company+Product key]],'Company+Product scope'!C:C,0))</f>
        <v>Yes</v>
      </c>
    </row>
    <row r="2601" spans="1:10">
      <c r="A2601" t="s">
        <v>51</v>
      </c>
      <c r="B2601" t="s">
        <v>87</v>
      </c>
      <c r="C2601" t="s">
        <v>90</v>
      </c>
      <c r="D2601" t="s">
        <v>88</v>
      </c>
      <c r="E2601">
        <v>100</v>
      </c>
      <c r="F2601" t="s">
        <v>114</v>
      </c>
      <c r="G2601" t="s">
        <v>96</v>
      </c>
      <c r="H2601" s="321">
        <v>206974489.20086339</v>
      </c>
      <c r="I2601" t="str">
        <f>Table3[[#This Row],[Company ]]&amp;Table3[[#This Row],[Product]]</f>
        <v>WH GroupPigs</v>
      </c>
      <c r="J2601" t="str">
        <f>INDEX('Company+Product scope'!D:D,MATCH(Table3[[#This Row],[Company+Product key]],'Company+Product scope'!C:C,0))</f>
        <v>Yes</v>
      </c>
    </row>
    <row r="2602" spans="1:10">
      <c r="A2602" t="s">
        <v>51</v>
      </c>
      <c r="B2602" t="s">
        <v>52</v>
      </c>
      <c r="C2602" t="s">
        <v>90</v>
      </c>
      <c r="D2602" t="s">
        <v>57</v>
      </c>
      <c r="E2602">
        <v>100</v>
      </c>
      <c r="F2602" t="s">
        <v>114</v>
      </c>
      <c r="G2602" t="s">
        <v>96</v>
      </c>
      <c r="H2602" s="321">
        <v>463103712</v>
      </c>
      <c r="I2602" t="str">
        <f>Table3[[#This Row],[Company ]]&amp;Table3[[#This Row],[Product]]</f>
        <v>JBSPigs</v>
      </c>
      <c r="J2602" t="str">
        <f>INDEX('Company+Product scope'!D:D,MATCH(Table3[[#This Row],[Company+Product key]],'Company+Product scope'!C:C,0))</f>
        <v>Yes</v>
      </c>
    </row>
    <row r="2603" spans="1:10">
      <c r="A2603" t="s">
        <v>51</v>
      </c>
      <c r="B2603" t="s">
        <v>52</v>
      </c>
      <c r="C2603" t="s">
        <v>90</v>
      </c>
      <c r="D2603" t="s">
        <v>54</v>
      </c>
      <c r="E2603">
        <v>100</v>
      </c>
      <c r="F2603" t="s">
        <v>114</v>
      </c>
      <c r="G2603" t="s">
        <v>96</v>
      </c>
      <c r="H2603" s="321">
        <v>342076608</v>
      </c>
      <c r="I2603" t="str">
        <f>Table3[[#This Row],[Company ]]&amp;Table3[[#This Row],[Product]]</f>
        <v>JBSPigs</v>
      </c>
      <c r="J2603" t="str">
        <f>INDEX('Company+Product scope'!D:D,MATCH(Table3[[#This Row],[Company+Product key]],'Company+Product scope'!C:C,0))</f>
        <v>Yes</v>
      </c>
    </row>
    <row r="2604" spans="1:10">
      <c r="A2604" t="s">
        <v>51</v>
      </c>
      <c r="B2604" t="s">
        <v>52</v>
      </c>
      <c r="C2604" t="s">
        <v>90</v>
      </c>
      <c r="D2604" t="s">
        <v>58</v>
      </c>
      <c r="E2604">
        <v>100</v>
      </c>
      <c r="F2604" t="s">
        <v>114</v>
      </c>
      <c r="G2604" t="s">
        <v>96</v>
      </c>
      <c r="H2604" s="321">
        <v>28765268.063999999</v>
      </c>
      <c r="I2604" t="str">
        <f>Table3[[#This Row],[Company ]]&amp;Table3[[#This Row],[Product]]</f>
        <v>JBSPigs</v>
      </c>
      <c r="J2604" t="str">
        <f>INDEX('Company+Product scope'!D:D,MATCH(Table3[[#This Row],[Company+Product key]],'Company+Product scope'!C:C,0))</f>
        <v>Yes</v>
      </c>
    </row>
    <row r="2605" spans="1:10">
      <c r="A2605" t="s">
        <v>51</v>
      </c>
      <c r="B2605" t="s">
        <v>52</v>
      </c>
      <c r="C2605" t="s">
        <v>90</v>
      </c>
      <c r="D2605" t="s">
        <v>64</v>
      </c>
      <c r="E2605">
        <v>100</v>
      </c>
      <c r="F2605" t="s">
        <v>114</v>
      </c>
      <c r="G2605" t="s">
        <v>96</v>
      </c>
      <c r="H2605" s="321">
        <v>61997838.209999993</v>
      </c>
      <c r="I2605" t="str">
        <f>Table3[[#This Row],[Company ]]&amp;Table3[[#This Row],[Product]]</f>
        <v>JBSPigs</v>
      </c>
      <c r="J2605" t="str">
        <f>INDEX('Company+Product scope'!D:D,MATCH(Table3[[#This Row],[Company+Product key]],'Company+Product scope'!C:C,0))</f>
        <v>Yes</v>
      </c>
    </row>
    <row r="2606" spans="1:10">
      <c r="A2606" t="s">
        <v>51</v>
      </c>
      <c r="B2606" t="s">
        <v>61</v>
      </c>
      <c r="C2606" t="s">
        <v>90</v>
      </c>
      <c r="D2606" t="s">
        <v>57</v>
      </c>
      <c r="E2606">
        <v>100</v>
      </c>
      <c r="F2606" t="s">
        <v>114</v>
      </c>
      <c r="G2606" t="s">
        <v>96</v>
      </c>
      <c r="H2606" s="321">
        <v>354889080</v>
      </c>
      <c r="I2606" t="str">
        <f>Table3[[#This Row],[Company ]]&amp;Table3[[#This Row],[Product]]</f>
        <v>TysonPigs</v>
      </c>
      <c r="J2606" t="str">
        <f>INDEX('Company+Product scope'!D:D,MATCH(Table3[[#This Row],[Company+Product key]],'Company+Product scope'!C:C,0))</f>
        <v>Yes</v>
      </c>
    </row>
    <row r="2607" spans="1:10">
      <c r="A2607" t="s">
        <v>51</v>
      </c>
      <c r="B2607" t="s">
        <v>70</v>
      </c>
      <c r="C2607" t="s">
        <v>90</v>
      </c>
      <c r="D2607" t="s">
        <v>64</v>
      </c>
      <c r="E2607">
        <v>100</v>
      </c>
      <c r="F2607" t="s">
        <v>114</v>
      </c>
      <c r="G2607" t="s">
        <v>96</v>
      </c>
      <c r="H2607" s="321">
        <v>541705500</v>
      </c>
      <c r="I2607" t="str">
        <f>Table3[[#This Row],[Company ]]&amp;Table3[[#This Row],[Product]]</f>
        <v>Tönnies GroupPigs</v>
      </c>
      <c r="J2607" t="str">
        <f>INDEX('Company+Product scope'!D:D,MATCH(Table3[[#This Row],[Company+Product key]],'Company+Product scope'!C:C,0))</f>
        <v>Yes</v>
      </c>
    </row>
    <row r="2608" spans="1:10">
      <c r="A2608" t="s">
        <v>51</v>
      </c>
      <c r="B2608" t="s">
        <v>67</v>
      </c>
      <c r="C2608" t="s">
        <v>90</v>
      </c>
      <c r="D2608" t="s">
        <v>64</v>
      </c>
      <c r="E2608">
        <v>100</v>
      </c>
      <c r="F2608" t="s">
        <v>114</v>
      </c>
      <c r="G2608" t="s">
        <v>96</v>
      </c>
      <c r="H2608" s="321">
        <v>444778278</v>
      </c>
      <c r="I2608" t="str">
        <f>Table3[[#This Row],[Company ]]&amp;Table3[[#This Row],[Product]]</f>
        <v>Danish CrownPigs</v>
      </c>
      <c r="J2608" t="str">
        <f>INDEX('Company+Product scope'!D:D,MATCH(Table3[[#This Row],[Company+Product key]],'Company+Product scope'!C:C,0))</f>
        <v>Yes</v>
      </c>
    </row>
    <row r="2609" spans="1:10">
      <c r="A2609" t="s">
        <v>51</v>
      </c>
      <c r="B2609" t="s">
        <v>67</v>
      </c>
      <c r="C2609" t="s">
        <v>90</v>
      </c>
      <c r="D2609" t="s">
        <v>88</v>
      </c>
      <c r="E2609">
        <v>100</v>
      </c>
      <c r="F2609" t="s">
        <v>114</v>
      </c>
      <c r="G2609" t="s">
        <v>96</v>
      </c>
      <c r="H2609" s="321">
        <v>41991489.600000001</v>
      </c>
      <c r="I2609" t="str">
        <f>Table3[[#This Row],[Company ]]&amp;Table3[[#This Row],[Product]]</f>
        <v>Danish CrownPigs</v>
      </c>
      <c r="J2609" t="str">
        <f>INDEX('Company+Product scope'!D:D,MATCH(Table3[[#This Row],[Company+Product key]],'Company+Product scope'!C:C,0))</f>
        <v>Yes</v>
      </c>
    </row>
    <row r="2610" spans="1:10">
      <c r="A2610" t="s">
        <v>51</v>
      </c>
      <c r="B2610" t="s">
        <v>66</v>
      </c>
      <c r="C2610" t="s">
        <v>90</v>
      </c>
      <c r="D2610" t="s">
        <v>64</v>
      </c>
      <c r="E2610">
        <v>100</v>
      </c>
      <c r="F2610" t="s">
        <v>114</v>
      </c>
      <c r="G2610" t="s">
        <v>96</v>
      </c>
      <c r="H2610" s="321">
        <v>366453904.94999999</v>
      </c>
      <c r="I2610" t="str">
        <f>Table3[[#This Row],[Company ]]&amp;Table3[[#This Row],[Product]]</f>
        <v>Vion Food GroupPigs</v>
      </c>
      <c r="J2610" t="str">
        <f>INDEX('Company+Product scope'!D:D,MATCH(Table3[[#This Row],[Company+Product key]],'Company+Product scope'!C:C,0))</f>
        <v>Yes</v>
      </c>
    </row>
    <row r="2611" spans="1:10">
      <c r="A2611" t="s">
        <v>51</v>
      </c>
      <c r="B2611" t="s">
        <v>91</v>
      </c>
      <c r="C2611" t="s">
        <v>90</v>
      </c>
      <c r="D2611" t="s">
        <v>72</v>
      </c>
      <c r="E2611">
        <v>100</v>
      </c>
      <c r="F2611" t="s">
        <v>114</v>
      </c>
      <c r="G2611" t="s">
        <v>96</v>
      </c>
      <c r="H2611" s="321">
        <v>404562600</v>
      </c>
      <c r="I2611" t="str">
        <f>Table3[[#This Row],[Company ]]&amp;Table3[[#This Row],[Product]]</f>
        <v>Muyuan FoodstuffPigs</v>
      </c>
      <c r="J2611" t="str">
        <f>INDEX('Company+Product scope'!D:D,MATCH(Table3[[#This Row],[Company+Product key]],'Company+Product scope'!C:C,0))</f>
        <v>Yes</v>
      </c>
    </row>
    <row r="2612" spans="1:10">
      <c r="A2612" t="s">
        <v>51</v>
      </c>
      <c r="B2612" t="s">
        <v>73</v>
      </c>
      <c r="C2612" t="s">
        <v>90</v>
      </c>
      <c r="D2612" t="s">
        <v>54</v>
      </c>
      <c r="E2612">
        <v>100</v>
      </c>
      <c r="F2612" t="s">
        <v>114</v>
      </c>
      <c r="G2612" t="s">
        <v>96</v>
      </c>
      <c r="H2612" s="321">
        <v>374135112</v>
      </c>
      <c r="I2612" t="str">
        <f>Table3[[#This Row],[Company ]]&amp;Table3[[#This Row],[Product]]</f>
        <v>BRFPigs</v>
      </c>
      <c r="J2612" t="str">
        <f>INDEX('Company+Product scope'!D:D,MATCH(Table3[[#This Row],[Company+Product key]],'Company+Product scope'!C:C,0))</f>
        <v>Yes</v>
      </c>
    </row>
    <row r="2613" spans="1:10">
      <c r="A2613" t="s">
        <v>51</v>
      </c>
      <c r="B2613" t="s">
        <v>92</v>
      </c>
      <c r="C2613" t="s">
        <v>90</v>
      </c>
      <c r="D2613" t="s">
        <v>64</v>
      </c>
      <c r="E2613">
        <v>100</v>
      </c>
      <c r="F2613" t="s">
        <v>114</v>
      </c>
      <c r="G2613" t="s">
        <v>96</v>
      </c>
      <c r="H2613" s="321">
        <v>258999999.99999997</v>
      </c>
      <c r="I2613" t="str">
        <f>Table3[[#This Row],[Company ]]&amp;Table3[[#This Row],[Product]]</f>
        <v>Grupo VallPigs</v>
      </c>
      <c r="J2613" t="str">
        <f>INDEX('Company+Product scope'!D:D,MATCH(Table3[[#This Row],[Company+Product key]],'Company+Product scope'!C:C,0))</f>
        <v>Yes</v>
      </c>
    </row>
    <row r="2614" spans="1:10">
      <c r="A2614" t="s">
        <v>51</v>
      </c>
      <c r="B2614" t="s">
        <v>93</v>
      </c>
      <c r="C2614" t="s">
        <v>90</v>
      </c>
      <c r="D2614" t="s">
        <v>72</v>
      </c>
      <c r="E2614">
        <v>100</v>
      </c>
      <c r="F2614" t="s">
        <v>114</v>
      </c>
      <c r="G2614" t="s">
        <v>96</v>
      </c>
      <c r="H2614" s="321">
        <v>257809500</v>
      </c>
      <c r="I2614" t="str">
        <f>Table3[[#This Row],[Company ]]&amp;Table3[[#This Row],[Product]]</f>
        <v>Zhengbang GroupPigs</v>
      </c>
      <c r="J2614" t="str">
        <f>INDEX('Company+Product scope'!D:D,MATCH(Table3[[#This Row],[Company+Product key]],'Company+Product scope'!C:C,0))</f>
        <v>Yes</v>
      </c>
    </row>
    <row r="2615" spans="1:10">
      <c r="A2615" t="s">
        <v>51</v>
      </c>
      <c r="B2615" t="s">
        <v>63</v>
      </c>
      <c r="C2615" t="s">
        <v>90</v>
      </c>
      <c r="D2615" t="s">
        <v>64</v>
      </c>
      <c r="E2615">
        <v>100</v>
      </c>
      <c r="F2615" t="s">
        <v>114</v>
      </c>
      <c r="G2615" t="s">
        <v>96</v>
      </c>
      <c r="H2615" s="321">
        <v>255230769.23076928</v>
      </c>
      <c r="I2615" t="str">
        <f>Table3[[#This Row],[Company ]]&amp;Table3[[#This Row],[Product]]</f>
        <v>BigardPigs</v>
      </c>
      <c r="J2615" t="str">
        <f>INDEX('Company+Product scope'!D:D,MATCH(Table3[[#This Row],[Company+Product key]],'Company+Product scope'!C:C,0))</f>
        <v>Yes</v>
      </c>
    </row>
    <row r="2616" spans="1:10">
      <c r="A2616" t="s">
        <v>51</v>
      </c>
      <c r="B2616" t="s">
        <v>89</v>
      </c>
      <c r="C2616" t="s">
        <v>90</v>
      </c>
      <c r="D2616" t="s">
        <v>54</v>
      </c>
      <c r="E2616">
        <v>100</v>
      </c>
      <c r="F2616" t="s">
        <v>114</v>
      </c>
      <c r="G2616" t="s">
        <v>96</v>
      </c>
      <c r="H2616" s="321">
        <v>283331250</v>
      </c>
      <c r="I2616" t="str">
        <f>Table3[[#This Row],[Company ]]&amp;Table3[[#This Row],[Product]]</f>
        <v>Aurora AlimentosPigs</v>
      </c>
      <c r="J2616" t="str">
        <f>INDEX('Company+Product scope'!D:D,MATCH(Table3[[#This Row],[Company+Product key]],'Company+Product scope'!C:C,0))</f>
        <v>Yes</v>
      </c>
    </row>
    <row r="2617" spans="1:10">
      <c r="A2617" t="s">
        <v>51</v>
      </c>
      <c r="B2617" t="s">
        <v>77</v>
      </c>
      <c r="C2617" t="s">
        <v>90</v>
      </c>
      <c r="D2617" t="s">
        <v>57</v>
      </c>
      <c r="E2617">
        <v>100</v>
      </c>
      <c r="F2617" t="s">
        <v>114</v>
      </c>
      <c r="G2617" t="s">
        <v>96</v>
      </c>
      <c r="H2617" s="321">
        <v>65550000</v>
      </c>
      <c r="I2617" t="str">
        <f>Table3[[#This Row],[Company ]]&amp;Table3[[#This Row],[Product]]</f>
        <v>Charoen PokphandPigs</v>
      </c>
      <c r="J2617" t="str">
        <f>INDEX('Company+Product scope'!D:D,MATCH(Table3[[#This Row],[Company+Product key]],'Company+Product scope'!C:C,0))</f>
        <v>Yes</v>
      </c>
    </row>
    <row r="2618" spans="1:10">
      <c r="A2618" t="s">
        <v>51</v>
      </c>
      <c r="B2618" t="s">
        <v>77</v>
      </c>
      <c r="C2618" t="s">
        <v>90</v>
      </c>
      <c r="D2618" t="s">
        <v>78</v>
      </c>
      <c r="E2618">
        <v>100</v>
      </c>
      <c r="F2618" t="s">
        <v>114</v>
      </c>
      <c r="G2618" t="s">
        <v>96</v>
      </c>
      <c r="H2618" s="321">
        <v>100750500</v>
      </c>
      <c r="I2618" t="str">
        <f>Table3[[#This Row],[Company ]]&amp;Table3[[#This Row],[Product]]</f>
        <v>Charoen PokphandPigs</v>
      </c>
      <c r="J2618" t="str">
        <f>INDEX('Company+Product scope'!D:D,MATCH(Table3[[#This Row],[Company+Product key]],'Company+Product scope'!C:C,0))</f>
        <v>Yes</v>
      </c>
    </row>
    <row r="2619" spans="1:10">
      <c r="A2619" t="s">
        <v>51</v>
      </c>
      <c r="B2619" t="s">
        <v>77</v>
      </c>
      <c r="C2619" t="s">
        <v>90</v>
      </c>
      <c r="D2619" t="s">
        <v>72</v>
      </c>
      <c r="E2619">
        <v>100</v>
      </c>
      <c r="F2619" t="s">
        <v>114</v>
      </c>
      <c r="G2619" t="s">
        <v>96</v>
      </c>
      <c r="H2619" s="321">
        <v>34476300</v>
      </c>
      <c r="I2619" t="str">
        <f>Table3[[#This Row],[Company ]]&amp;Table3[[#This Row],[Product]]</f>
        <v>Charoen PokphandPigs</v>
      </c>
      <c r="J2619" t="str">
        <f>INDEX('Company+Product scope'!D:D,MATCH(Table3[[#This Row],[Company+Product key]],'Company+Product scope'!C:C,0))</f>
        <v>Yes</v>
      </c>
    </row>
    <row r="2620" spans="1:10">
      <c r="A2620" t="s">
        <v>51</v>
      </c>
      <c r="B2620" t="s">
        <v>69</v>
      </c>
      <c r="C2620" t="s">
        <v>90</v>
      </c>
      <c r="D2620" t="s">
        <v>64</v>
      </c>
      <c r="E2620">
        <v>100</v>
      </c>
      <c r="F2620" t="s">
        <v>114</v>
      </c>
      <c r="G2620" t="s">
        <v>96</v>
      </c>
      <c r="H2620" s="321">
        <v>200970000</v>
      </c>
      <c r="I2620" t="str">
        <f>Table3[[#This Row],[Company ]]&amp;Table3[[#This Row],[Product]]</f>
        <v>WestfleischPigs</v>
      </c>
      <c r="J2620" t="str">
        <f>INDEX('Company+Product scope'!D:D,MATCH(Table3[[#This Row],[Company+Product key]],'Company+Product scope'!C:C,0))</f>
        <v>Yes</v>
      </c>
    </row>
    <row r="2621" spans="1:10">
      <c r="A2621" t="s">
        <v>51</v>
      </c>
      <c r="B2621" t="s">
        <v>94</v>
      </c>
      <c r="C2621" t="s">
        <v>90</v>
      </c>
      <c r="D2621" t="s">
        <v>64</v>
      </c>
      <c r="E2621">
        <v>100</v>
      </c>
      <c r="F2621" t="s">
        <v>114</v>
      </c>
      <c r="G2621" t="s">
        <v>96</v>
      </c>
      <c r="H2621" s="321">
        <v>194880000</v>
      </c>
      <c r="I2621" t="str">
        <f>Table3[[#This Row],[Company ]]&amp;Table3[[#This Row],[Product]]</f>
        <v>Grupo JorgePigs</v>
      </c>
      <c r="J2621" t="str">
        <f>INDEX('Company+Product scope'!D:D,MATCH(Table3[[#This Row],[Company+Product key]],'Company+Product scope'!C:C,0))</f>
        <v>Yes</v>
      </c>
    </row>
    <row r="2622" spans="1:10">
      <c r="A2622" t="s">
        <v>51</v>
      </c>
      <c r="B2622" t="s">
        <v>83</v>
      </c>
      <c r="C2622" t="s">
        <v>90</v>
      </c>
      <c r="D2622" t="s">
        <v>72</v>
      </c>
      <c r="E2622">
        <v>100</v>
      </c>
      <c r="F2622" t="s">
        <v>114</v>
      </c>
      <c r="G2622" t="s">
        <v>96</v>
      </c>
      <c r="H2622" s="321">
        <v>120819600</v>
      </c>
      <c r="I2622" t="str">
        <f>Table3[[#This Row],[Company ]]&amp;Table3[[#This Row],[Product]]</f>
        <v>New Hope GroupPigs</v>
      </c>
      <c r="J2622" t="str">
        <f>INDEX('Company+Product scope'!D:D,MATCH(Table3[[#This Row],[Company+Product key]],'Company+Product scope'!C:C,0))</f>
        <v>Yes</v>
      </c>
    </row>
    <row r="2623" spans="1:10">
      <c r="A2623" t="s">
        <v>51</v>
      </c>
      <c r="B2623" t="s">
        <v>74</v>
      </c>
      <c r="C2623" t="s">
        <v>90</v>
      </c>
      <c r="D2623" t="s">
        <v>72</v>
      </c>
      <c r="E2623">
        <v>100</v>
      </c>
      <c r="F2623" t="s">
        <v>114</v>
      </c>
      <c r="G2623" t="s">
        <v>96</v>
      </c>
      <c r="H2623" s="321">
        <v>117158400</v>
      </c>
      <c r="I2623" t="str">
        <f>Table3[[#This Row],[Company ]]&amp;Table3[[#This Row],[Product]]</f>
        <v>Wen's Food GroupPigs</v>
      </c>
      <c r="J2623" t="str">
        <f>INDEX('Company+Product scope'!D:D,MATCH(Table3[[#This Row],[Company+Product key]],'Company+Product scope'!C:C,0))</f>
        <v>Yes</v>
      </c>
    </row>
    <row r="2624" spans="1:10">
      <c r="A2624" t="s">
        <v>51</v>
      </c>
      <c r="B2624" t="s">
        <v>65</v>
      </c>
      <c r="C2624" t="s">
        <v>90</v>
      </c>
      <c r="D2624" t="s">
        <v>64</v>
      </c>
      <c r="E2624">
        <v>100</v>
      </c>
      <c r="F2624" t="s">
        <v>114</v>
      </c>
      <c r="G2624" t="s">
        <v>96</v>
      </c>
      <c r="H2624" s="321">
        <v>21538461.538461536</v>
      </c>
      <c r="I2624" t="str">
        <f>Table3[[#This Row],[Company ]]&amp;Table3[[#This Row],[Product]]</f>
        <v>Gruppo CremoniniPigs</v>
      </c>
      <c r="J2624" t="str">
        <f>INDEX('Company+Product scope'!D:D,MATCH(Table3[[#This Row],[Company+Product key]],'Company+Product scope'!C:C,0))</f>
        <v>Yes</v>
      </c>
    </row>
    <row r="2625" spans="1:10">
      <c r="A2625" t="s">
        <v>51</v>
      </c>
      <c r="B2625" t="s">
        <v>52</v>
      </c>
      <c r="C2625" t="s">
        <v>53</v>
      </c>
      <c r="D2625" t="s">
        <v>54</v>
      </c>
      <c r="E2625">
        <v>100</v>
      </c>
      <c r="F2625" t="s">
        <v>115</v>
      </c>
      <c r="G2625" t="s">
        <v>96</v>
      </c>
      <c r="H2625" s="321">
        <v>493810839.73054159</v>
      </c>
      <c r="I2625" t="str">
        <f>Table3[[#This Row],[Company ]]&amp;Table3[[#This Row],[Product]]</f>
        <v>JBSCattle</v>
      </c>
      <c r="J2625" t="str">
        <f>INDEX('Company+Product scope'!D:D,MATCH(Table3[[#This Row],[Company+Product key]],'Company+Product scope'!C:C,0))</f>
        <v>Yes</v>
      </c>
    </row>
    <row r="2626" spans="1:10">
      <c r="A2626" t="s">
        <v>51</v>
      </c>
      <c r="B2626" t="s">
        <v>52</v>
      </c>
      <c r="C2626" t="s">
        <v>53</v>
      </c>
      <c r="D2626" t="s">
        <v>57</v>
      </c>
      <c r="E2626">
        <v>100</v>
      </c>
      <c r="F2626" t="s">
        <v>115</v>
      </c>
      <c r="G2626" t="s">
        <v>96</v>
      </c>
      <c r="H2626" s="321">
        <v>2251111206.7484946</v>
      </c>
      <c r="I2626" t="str">
        <f>Table3[[#This Row],[Company ]]&amp;Table3[[#This Row],[Product]]</f>
        <v>JBSCattle</v>
      </c>
      <c r="J2626" t="str">
        <f>INDEX('Company+Product scope'!D:D,MATCH(Table3[[#This Row],[Company+Product key]],'Company+Product scope'!C:C,0))</f>
        <v>Yes</v>
      </c>
    </row>
    <row r="2627" spans="1:10">
      <c r="A2627" t="s">
        <v>51</v>
      </c>
      <c r="B2627" t="s">
        <v>52</v>
      </c>
      <c r="C2627" t="s">
        <v>53</v>
      </c>
      <c r="D2627" t="s">
        <v>58</v>
      </c>
      <c r="E2627">
        <v>100</v>
      </c>
      <c r="F2627" t="s">
        <v>115</v>
      </c>
      <c r="G2627" t="s">
        <v>96</v>
      </c>
      <c r="H2627" s="321">
        <v>485751959.30776668</v>
      </c>
      <c r="I2627" t="str">
        <f>Table3[[#This Row],[Company ]]&amp;Table3[[#This Row],[Product]]</f>
        <v>JBSCattle</v>
      </c>
      <c r="J2627" t="str">
        <f>INDEX('Company+Product scope'!D:D,MATCH(Table3[[#This Row],[Company+Product key]],'Company+Product scope'!C:C,0))</f>
        <v>Yes</v>
      </c>
    </row>
    <row r="2628" spans="1:10">
      <c r="A2628" t="s">
        <v>51</v>
      </c>
      <c r="B2628" t="s">
        <v>59</v>
      </c>
      <c r="C2628" t="s">
        <v>53</v>
      </c>
      <c r="D2628" t="s">
        <v>54</v>
      </c>
      <c r="E2628">
        <v>100</v>
      </c>
      <c r="F2628" t="s">
        <v>115</v>
      </c>
      <c r="G2628" t="s">
        <v>96</v>
      </c>
      <c r="H2628" s="321">
        <v>203390401.08688891</v>
      </c>
      <c r="I2628" t="str">
        <f>Table3[[#This Row],[Company ]]&amp;Table3[[#This Row],[Product]]</f>
        <v>MarfrigCattle</v>
      </c>
      <c r="J2628" t="str">
        <f>INDEX('Company+Product scope'!D:D,MATCH(Table3[[#This Row],[Company+Product key]],'Company+Product scope'!C:C,0))</f>
        <v>Yes</v>
      </c>
    </row>
    <row r="2629" spans="1:10">
      <c r="A2629" t="s">
        <v>51</v>
      </c>
      <c r="B2629" t="s">
        <v>59</v>
      </c>
      <c r="C2629" t="s">
        <v>53</v>
      </c>
      <c r="D2629" t="s">
        <v>57</v>
      </c>
      <c r="E2629">
        <v>100</v>
      </c>
      <c r="F2629" t="s">
        <v>115</v>
      </c>
      <c r="G2629" t="s">
        <v>96</v>
      </c>
      <c r="H2629" s="321">
        <v>739585206.52528131</v>
      </c>
      <c r="I2629" t="str">
        <f>Table3[[#This Row],[Company ]]&amp;Table3[[#This Row],[Product]]</f>
        <v>MarfrigCattle</v>
      </c>
      <c r="J2629" t="str">
        <f>INDEX('Company+Product scope'!D:D,MATCH(Table3[[#This Row],[Company+Product key]],'Company+Product scope'!C:C,0))</f>
        <v>Yes</v>
      </c>
    </row>
    <row r="2630" spans="1:10">
      <c r="A2630" t="s">
        <v>51</v>
      </c>
      <c r="B2630" t="s">
        <v>60</v>
      </c>
      <c r="C2630" t="s">
        <v>53</v>
      </c>
      <c r="D2630" t="s">
        <v>57</v>
      </c>
      <c r="E2630">
        <v>100</v>
      </c>
      <c r="F2630" t="s">
        <v>115</v>
      </c>
      <c r="G2630" t="s">
        <v>96</v>
      </c>
      <c r="H2630" s="321">
        <v>1758958930.5555553</v>
      </c>
      <c r="I2630" t="str">
        <f>Table3[[#This Row],[Company ]]&amp;Table3[[#This Row],[Product]]</f>
        <v>CargillCattle</v>
      </c>
      <c r="J2630" t="str">
        <f>INDEX('Company+Product scope'!D:D,MATCH(Table3[[#This Row],[Company+Product key]],'Company+Product scope'!C:C,0))</f>
        <v>Yes</v>
      </c>
    </row>
    <row r="2631" spans="1:10">
      <c r="A2631" t="s">
        <v>51</v>
      </c>
      <c r="B2631" t="s">
        <v>60</v>
      </c>
      <c r="C2631" t="s">
        <v>53</v>
      </c>
      <c r="D2631" t="s">
        <v>58</v>
      </c>
      <c r="E2631">
        <v>100</v>
      </c>
      <c r="F2631" t="s">
        <v>115</v>
      </c>
      <c r="G2631" t="s">
        <v>96</v>
      </c>
      <c r="H2631" s="321">
        <v>138116874.99999997</v>
      </c>
      <c r="I2631" t="str">
        <f>Table3[[#This Row],[Company ]]&amp;Table3[[#This Row],[Product]]</f>
        <v>CargillCattle</v>
      </c>
      <c r="J2631" t="str">
        <f>INDEX('Company+Product scope'!D:D,MATCH(Table3[[#This Row],[Company+Product key]],'Company+Product scope'!C:C,0))</f>
        <v>Yes</v>
      </c>
    </row>
    <row r="2632" spans="1:10">
      <c r="A2632" t="s">
        <v>51</v>
      </c>
      <c r="B2632" t="s">
        <v>61</v>
      </c>
      <c r="C2632" t="s">
        <v>53</v>
      </c>
      <c r="D2632" t="s">
        <v>57</v>
      </c>
      <c r="E2632">
        <v>100</v>
      </c>
      <c r="F2632" t="s">
        <v>115</v>
      </c>
      <c r="G2632" t="s">
        <v>96</v>
      </c>
      <c r="H2632" s="321">
        <v>1485713634.9740078</v>
      </c>
      <c r="I2632" t="str">
        <f>Table3[[#This Row],[Company ]]&amp;Table3[[#This Row],[Product]]</f>
        <v>TysonCattle</v>
      </c>
      <c r="J2632" t="str">
        <f>INDEX('Company+Product scope'!D:D,MATCH(Table3[[#This Row],[Company+Product key]],'Company+Product scope'!C:C,0))</f>
        <v>Yes</v>
      </c>
    </row>
    <row r="2633" spans="1:10">
      <c r="A2633" t="s">
        <v>51</v>
      </c>
      <c r="B2633" t="s">
        <v>61</v>
      </c>
      <c r="C2633" t="s">
        <v>53</v>
      </c>
      <c r="D2633" t="s">
        <v>58</v>
      </c>
      <c r="E2633">
        <v>100</v>
      </c>
      <c r="F2633" t="s">
        <v>115</v>
      </c>
      <c r="G2633" t="s">
        <v>96</v>
      </c>
      <c r="H2633" s="321">
        <v>83756703.79761903</v>
      </c>
      <c r="I2633" t="str">
        <f>Table3[[#This Row],[Company ]]&amp;Table3[[#This Row],[Product]]</f>
        <v>TysonCattle</v>
      </c>
      <c r="J2633" t="str">
        <f>INDEX('Company+Product scope'!D:D,MATCH(Table3[[#This Row],[Company+Product key]],'Company+Product scope'!C:C,0))</f>
        <v>Yes</v>
      </c>
    </row>
    <row r="2634" spans="1:10">
      <c r="A2634" t="s">
        <v>51</v>
      </c>
      <c r="B2634" t="s">
        <v>62</v>
      </c>
      <c r="C2634" t="s">
        <v>53</v>
      </c>
      <c r="D2634" t="s">
        <v>54</v>
      </c>
      <c r="E2634">
        <v>100</v>
      </c>
      <c r="F2634" t="s">
        <v>115</v>
      </c>
      <c r="G2634" t="s">
        <v>96</v>
      </c>
      <c r="H2634" s="321">
        <v>207501711.08333331</v>
      </c>
      <c r="I2634" t="str">
        <f>Table3[[#This Row],[Company ]]&amp;Table3[[#This Row],[Product]]</f>
        <v>MinervaCattle</v>
      </c>
      <c r="J2634" t="str">
        <f>INDEX('Company+Product scope'!D:D,MATCH(Table3[[#This Row],[Company+Product key]],'Company+Product scope'!C:C,0))</f>
        <v>Yes</v>
      </c>
    </row>
    <row r="2635" spans="1:10">
      <c r="A2635" t="s">
        <v>51</v>
      </c>
      <c r="B2635" t="s">
        <v>63</v>
      </c>
      <c r="C2635" t="s">
        <v>53</v>
      </c>
      <c r="D2635" t="s">
        <v>64</v>
      </c>
      <c r="E2635">
        <v>100</v>
      </c>
      <c r="F2635" t="s">
        <v>115</v>
      </c>
      <c r="G2635" t="s">
        <v>96</v>
      </c>
      <c r="H2635" s="321">
        <v>357964800.00000012</v>
      </c>
      <c r="I2635" t="str">
        <f>Table3[[#This Row],[Company ]]&amp;Table3[[#This Row],[Product]]</f>
        <v>BigardCattle</v>
      </c>
      <c r="J2635" t="str">
        <f>INDEX('Company+Product scope'!D:D,MATCH(Table3[[#This Row],[Company+Product key]],'Company+Product scope'!C:C,0))</f>
        <v>Yes</v>
      </c>
    </row>
    <row r="2636" spans="1:10">
      <c r="A2636" t="s">
        <v>51</v>
      </c>
      <c r="B2636" t="s">
        <v>65</v>
      </c>
      <c r="C2636" t="s">
        <v>53</v>
      </c>
      <c r="D2636" t="s">
        <v>64</v>
      </c>
      <c r="E2636">
        <v>100</v>
      </c>
      <c r="F2636" t="s">
        <v>115</v>
      </c>
      <c r="G2636" t="s">
        <v>96</v>
      </c>
      <c r="H2636" s="321">
        <v>345544120.00000006</v>
      </c>
      <c r="I2636" t="str">
        <f>Table3[[#This Row],[Company ]]&amp;Table3[[#This Row],[Product]]</f>
        <v>Gruppo CremoniniCattle</v>
      </c>
      <c r="J2636" t="str">
        <f>INDEX('Company+Product scope'!D:D,MATCH(Table3[[#This Row],[Company+Product key]],'Company+Product scope'!C:C,0))</f>
        <v>Yes</v>
      </c>
    </row>
    <row r="2637" spans="1:10">
      <c r="A2637" t="s">
        <v>51</v>
      </c>
      <c r="B2637" t="s">
        <v>66</v>
      </c>
      <c r="C2637" t="s">
        <v>53</v>
      </c>
      <c r="D2637" t="s">
        <v>64</v>
      </c>
      <c r="E2637">
        <v>100</v>
      </c>
      <c r="F2637" t="s">
        <v>115</v>
      </c>
      <c r="G2637" t="s">
        <v>96</v>
      </c>
      <c r="H2637" s="321">
        <v>141934308.79425001</v>
      </c>
      <c r="I2637" t="str">
        <f>Table3[[#This Row],[Company ]]&amp;Table3[[#This Row],[Product]]</f>
        <v>Vion Food GroupCattle</v>
      </c>
      <c r="J2637" t="str">
        <f>INDEX('Company+Product scope'!D:D,MATCH(Table3[[#This Row],[Company+Product key]],'Company+Product scope'!C:C,0))</f>
        <v>Yes</v>
      </c>
    </row>
    <row r="2638" spans="1:10">
      <c r="A2638" t="s">
        <v>51</v>
      </c>
      <c r="B2638" t="s">
        <v>67</v>
      </c>
      <c r="C2638" t="s">
        <v>53</v>
      </c>
      <c r="D2638" t="s">
        <v>64</v>
      </c>
      <c r="E2638">
        <v>100</v>
      </c>
      <c r="F2638" t="s">
        <v>115</v>
      </c>
      <c r="G2638" t="s">
        <v>96</v>
      </c>
      <c r="H2638" s="321">
        <v>141246796.50000003</v>
      </c>
      <c r="I2638" t="str">
        <f>Table3[[#This Row],[Company ]]&amp;Table3[[#This Row],[Product]]</f>
        <v>Danish CrownCattle</v>
      </c>
      <c r="J2638" t="str">
        <f>INDEX('Company+Product scope'!D:D,MATCH(Table3[[#This Row],[Company+Product key]],'Company+Product scope'!C:C,0))</f>
        <v>Yes</v>
      </c>
    </row>
    <row r="2639" spans="1:10">
      <c r="A2639" t="s">
        <v>51</v>
      </c>
      <c r="B2639" t="s">
        <v>68</v>
      </c>
      <c r="C2639" t="s">
        <v>53</v>
      </c>
      <c r="D2639" t="s">
        <v>58</v>
      </c>
      <c r="E2639">
        <v>100</v>
      </c>
      <c r="F2639" t="s">
        <v>115</v>
      </c>
      <c r="G2639" t="s">
        <v>96</v>
      </c>
      <c r="H2639" s="321">
        <v>138116874.99999997</v>
      </c>
      <c r="I2639" t="str">
        <f>Table3[[#This Row],[Company ]]&amp;Table3[[#This Row],[Product]]</f>
        <v>Teys Cattle</v>
      </c>
      <c r="J2639" t="str">
        <f>INDEX('Company+Product scope'!D:D,MATCH(Table3[[#This Row],[Company+Product key]],'Company+Product scope'!C:C,0))</f>
        <v>Yes</v>
      </c>
    </row>
    <row r="2640" spans="1:10">
      <c r="A2640" t="s">
        <v>51</v>
      </c>
      <c r="B2640" t="s">
        <v>69</v>
      </c>
      <c r="C2640" t="s">
        <v>53</v>
      </c>
      <c r="D2640" t="s">
        <v>64</v>
      </c>
      <c r="E2640">
        <v>100</v>
      </c>
      <c r="F2640" t="s">
        <v>115</v>
      </c>
      <c r="G2640" t="s">
        <v>96</v>
      </c>
      <c r="H2640" s="321">
        <v>70586325.600000009</v>
      </c>
      <c r="I2640" t="str">
        <f>Table3[[#This Row],[Company ]]&amp;Table3[[#This Row],[Product]]</f>
        <v>WestfleischCattle</v>
      </c>
      <c r="J2640" t="str">
        <f>INDEX('Company+Product scope'!D:D,MATCH(Table3[[#This Row],[Company+Product key]],'Company+Product scope'!C:C,0))</f>
        <v>Yes</v>
      </c>
    </row>
    <row r="2641" spans="1:10">
      <c r="A2641" t="s">
        <v>51</v>
      </c>
      <c r="B2641" t="s">
        <v>70</v>
      </c>
      <c r="C2641" t="s">
        <v>53</v>
      </c>
      <c r="D2641" t="s">
        <v>64</v>
      </c>
      <c r="E2641">
        <v>100</v>
      </c>
      <c r="F2641" t="s">
        <v>115</v>
      </c>
      <c r="G2641" t="s">
        <v>96</v>
      </c>
      <c r="H2641" s="321">
        <v>67472223.000000015</v>
      </c>
      <c r="I2641" t="str">
        <f>Table3[[#This Row],[Company ]]&amp;Table3[[#This Row],[Product]]</f>
        <v>Tönnies GroupCattle</v>
      </c>
      <c r="J2641" t="str">
        <f>INDEX('Company+Product scope'!D:D,MATCH(Table3[[#This Row],[Company+Product key]],'Company+Product scope'!C:C,0))</f>
        <v>Yes</v>
      </c>
    </row>
    <row r="2642" spans="1:10">
      <c r="A2642" t="s">
        <v>51</v>
      </c>
      <c r="B2642" t="s">
        <v>52</v>
      </c>
      <c r="C2642" t="s">
        <v>71</v>
      </c>
      <c r="D2642" t="s">
        <v>57</v>
      </c>
      <c r="E2642">
        <v>100</v>
      </c>
      <c r="F2642" t="s">
        <v>115</v>
      </c>
      <c r="G2642" t="s">
        <v>96</v>
      </c>
      <c r="H2642" s="321">
        <v>1865453904.5494153</v>
      </c>
      <c r="I2642" t="str">
        <f>Table3[[#This Row],[Company ]]&amp;Table3[[#This Row],[Product]]</f>
        <v>JBSChicken</v>
      </c>
      <c r="J2642" t="str">
        <f>INDEX('Company+Product scope'!D:D,MATCH(Table3[[#This Row],[Company+Product key]],'Company+Product scope'!C:C,0))</f>
        <v>Yes</v>
      </c>
    </row>
    <row r="2643" spans="1:10">
      <c r="A2643" t="s">
        <v>51</v>
      </c>
      <c r="B2643" t="s">
        <v>52</v>
      </c>
      <c r="C2643" t="s">
        <v>71</v>
      </c>
      <c r="D2643" t="s">
        <v>54</v>
      </c>
      <c r="E2643">
        <v>100</v>
      </c>
      <c r="F2643" t="s">
        <v>115</v>
      </c>
      <c r="G2643" t="s">
        <v>96</v>
      </c>
      <c r="H2643" s="321">
        <v>1227886463.2320001</v>
      </c>
      <c r="I2643" t="str">
        <f>Table3[[#This Row],[Company ]]&amp;Table3[[#This Row],[Product]]</f>
        <v>JBSChicken</v>
      </c>
      <c r="J2643" t="str">
        <f>INDEX('Company+Product scope'!D:D,MATCH(Table3[[#This Row],[Company+Product key]],'Company+Product scope'!C:C,0))</f>
        <v>Yes</v>
      </c>
    </row>
    <row r="2644" spans="1:10">
      <c r="A2644" t="s">
        <v>51</v>
      </c>
      <c r="B2644" t="s">
        <v>52</v>
      </c>
      <c r="C2644" t="s">
        <v>71</v>
      </c>
      <c r="D2644" t="s">
        <v>64</v>
      </c>
      <c r="E2644">
        <v>100</v>
      </c>
      <c r="F2644" t="s">
        <v>115</v>
      </c>
      <c r="G2644" t="s">
        <v>96</v>
      </c>
      <c r="H2644" s="321">
        <v>295467362.28627694</v>
      </c>
      <c r="I2644" t="str">
        <f>Table3[[#This Row],[Company ]]&amp;Table3[[#This Row],[Product]]</f>
        <v>JBSChicken</v>
      </c>
      <c r="J2644" t="str">
        <f>INDEX('Company+Product scope'!D:D,MATCH(Table3[[#This Row],[Company+Product key]],'Company+Product scope'!C:C,0))</f>
        <v>Yes</v>
      </c>
    </row>
    <row r="2645" spans="1:10">
      <c r="A2645" t="s">
        <v>51</v>
      </c>
      <c r="B2645" t="s">
        <v>61</v>
      </c>
      <c r="C2645" t="s">
        <v>71</v>
      </c>
      <c r="D2645" t="s">
        <v>57</v>
      </c>
      <c r="E2645">
        <v>100</v>
      </c>
      <c r="F2645" t="s">
        <v>115</v>
      </c>
      <c r="G2645" t="s">
        <v>96</v>
      </c>
      <c r="H2645" s="321">
        <v>1793841732.4645159</v>
      </c>
      <c r="I2645" t="str">
        <f>Table3[[#This Row],[Company ]]&amp;Table3[[#This Row],[Product]]</f>
        <v>TysonChicken</v>
      </c>
      <c r="J2645" t="str">
        <f>INDEX('Company+Product scope'!D:D,MATCH(Table3[[#This Row],[Company+Product key]],'Company+Product scope'!C:C,0))</f>
        <v>Yes</v>
      </c>
    </row>
    <row r="2646" spans="1:10">
      <c r="A2646" t="s">
        <v>51</v>
      </c>
      <c r="B2646" t="s">
        <v>61</v>
      </c>
      <c r="C2646" t="s">
        <v>71</v>
      </c>
      <c r="D2646" t="s">
        <v>72</v>
      </c>
      <c r="E2646">
        <v>100</v>
      </c>
      <c r="F2646" t="s">
        <v>115</v>
      </c>
      <c r="G2646" t="s">
        <v>96</v>
      </c>
      <c r="H2646" s="321">
        <v>141738623.41935486</v>
      </c>
      <c r="I2646" t="str">
        <f>Table3[[#This Row],[Company ]]&amp;Table3[[#This Row],[Product]]</f>
        <v>TysonChicken</v>
      </c>
      <c r="J2646" t="str">
        <f>INDEX('Company+Product scope'!D:D,MATCH(Table3[[#This Row],[Company+Product key]],'Company+Product scope'!C:C,0))</f>
        <v>Yes</v>
      </c>
    </row>
    <row r="2647" spans="1:10">
      <c r="A2647" t="s">
        <v>51</v>
      </c>
      <c r="B2647" t="s">
        <v>73</v>
      </c>
      <c r="C2647" t="s">
        <v>71</v>
      </c>
      <c r="D2647" t="s">
        <v>54</v>
      </c>
      <c r="E2647">
        <v>100</v>
      </c>
      <c r="F2647" t="s">
        <v>115</v>
      </c>
      <c r="G2647" t="s">
        <v>96</v>
      </c>
      <c r="H2647" s="321">
        <v>1401663870.4640005</v>
      </c>
      <c r="I2647" t="str">
        <f>Table3[[#This Row],[Company ]]&amp;Table3[[#This Row],[Product]]</f>
        <v>BRFChicken</v>
      </c>
      <c r="J2647" t="str">
        <f>INDEX('Company+Product scope'!D:D,MATCH(Table3[[#This Row],[Company+Product key]],'Company+Product scope'!C:C,0))</f>
        <v>Yes</v>
      </c>
    </row>
    <row r="2648" spans="1:10">
      <c r="A2648" t="s">
        <v>51</v>
      </c>
      <c r="B2648" t="s">
        <v>74</v>
      </c>
      <c r="C2648" t="s">
        <v>71</v>
      </c>
      <c r="D2648" t="s">
        <v>72</v>
      </c>
      <c r="E2648">
        <v>100</v>
      </c>
      <c r="F2648" t="s">
        <v>115</v>
      </c>
      <c r="G2648" t="s">
        <v>96</v>
      </c>
      <c r="H2648" s="321">
        <v>802900917.00000012</v>
      </c>
      <c r="I2648" t="str">
        <f>Table3[[#This Row],[Company ]]&amp;Table3[[#This Row],[Product]]</f>
        <v>Wen's Food GroupChicken</v>
      </c>
      <c r="J2648" t="str">
        <f>INDEX('Company+Product scope'!D:D,MATCH(Table3[[#This Row],[Company+Product key]],'Company+Product scope'!C:C,0))</f>
        <v>Yes</v>
      </c>
    </row>
    <row r="2649" spans="1:10">
      <c r="A2649" t="s">
        <v>51</v>
      </c>
      <c r="B2649" t="s">
        <v>60</v>
      </c>
      <c r="C2649" t="s">
        <v>71</v>
      </c>
      <c r="D2649" t="s">
        <v>57</v>
      </c>
      <c r="E2649">
        <v>100</v>
      </c>
      <c r="F2649" t="s">
        <v>115</v>
      </c>
      <c r="G2649" t="s">
        <v>96</v>
      </c>
      <c r="H2649" s="321">
        <v>554288155.19999993</v>
      </c>
      <c r="I2649" t="str">
        <f>Table3[[#This Row],[Company ]]&amp;Table3[[#This Row],[Product]]</f>
        <v>CargillChicken</v>
      </c>
      <c r="J2649" t="str">
        <f>INDEX('Company+Product scope'!D:D,MATCH(Table3[[#This Row],[Company+Product key]],'Company+Product scope'!C:C,0))</f>
        <v>Yes</v>
      </c>
    </row>
    <row r="2650" spans="1:10">
      <c r="A2650" t="s">
        <v>51</v>
      </c>
      <c r="B2650" t="s">
        <v>60</v>
      </c>
      <c r="C2650" t="s">
        <v>71</v>
      </c>
      <c r="D2650" t="s">
        <v>54</v>
      </c>
      <c r="E2650">
        <v>100</v>
      </c>
      <c r="F2650" t="s">
        <v>115</v>
      </c>
      <c r="G2650" t="s">
        <v>96</v>
      </c>
      <c r="H2650" s="321">
        <v>233879360</v>
      </c>
      <c r="I2650" t="str">
        <f>Table3[[#This Row],[Company ]]&amp;Table3[[#This Row],[Product]]</f>
        <v>CargillChicken</v>
      </c>
      <c r="J2650" t="str">
        <f>INDEX('Company+Product scope'!D:D,MATCH(Table3[[#This Row],[Company+Product key]],'Company+Product scope'!C:C,0))</f>
        <v>Yes</v>
      </c>
    </row>
    <row r="2651" spans="1:10">
      <c r="A2651" t="s">
        <v>51</v>
      </c>
      <c r="B2651" t="s">
        <v>60</v>
      </c>
      <c r="C2651" t="s">
        <v>71</v>
      </c>
      <c r="D2651" t="s">
        <v>72</v>
      </c>
      <c r="E2651">
        <v>100</v>
      </c>
      <c r="F2651" t="s">
        <v>115</v>
      </c>
      <c r="G2651" t="s">
        <v>96</v>
      </c>
      <c r="H2651" s="321">
        <v>122165820.00000001</v>
      </c>
      <c r="I2651" t="str">
        <f>Table3[[#This Row],[Company ]]&amp;Table3[[#This Row],[Product]]</f>
        <v>CargillChicken</v>
      </c>
      <c r="J2651" t="str">
        <f>INDEX('Company+Product scope'!D:D,MATCH(Table3[[#This Row],[Company+Product key]],'Company+Product scope'!C:C,0))</f>
        <v>Yes</v>
      </c>
    </row>
    <row r="2652" spans="1:10">
      <c r="A2652" t="s">
        <v>51</v>
      </c>
      <c r="B2652" t="s">
        <v>60</v>
      </c>
      <c r="C2652" t="s">
        <v>71</v>
      </c>
      <c r="D2652" t="s">
        <v>64</v>
      </c>
      <c r="E2652">
        <v>100</v>
      </c>
      <c r="F2652" t="s">
        <v>115</v>
      </c>
      <c r="G2652" t="s">
        <v>96</v>
      </c>
      <c r="H2652" s="321">
        <v>107903232</v>
      </c>
      <c r="I2652" t="str">
        <f>Table3[[#This Row],[Company ]]&amp;Table3[[#This Row],[Product]]</f>
        <v>CargillChicken</v>
      </c>
      <c r="J2652" t="str">
        <f>INDEX('Company+Product scope'!D:D,MATCH(Table3[[#This Row],[Company+Product key]],'Company+Product scope'!C:C,0))</f>
        <v>Yes</v>
      </c>
    </row>
    <row r="2653" spans="1:10">
      <c r="A2653" t="s">
        <v>51</v>
      </c>
      <c r="B2653" t="s">
        <v>75</v>
      </c>
      <c r="C2653" t="s">
        <v>71</v>
      </c>
      <c r="D2653" t="s">
        <v>72</v>
      </c>
      <c r="E2653">
        <v>100</v>
      </c>
      <c r="F2653" t="s">
        <v>115</v>
      </c>
      <c r="G2653" t="s">
        <v>96</v>
      </c>
      <c r="H2653" s="321">
        <v>665803719.00000012</v>
      </c>
      <c r="I2653" t="str">
        <f>Table3[[#This Row],[Company ]]&amp;Table3[[#This Row],[Product]]</f>
        <v>JapfaChicken</v>
      </c>
      <c r="J2653" t="str">
        <f>INDEX('Company+Product scope'!D:D,MATCH(Table3[[#This Row],[Company+Product key]],'Company+Product scope'!C:C,0))</f>
        <v>Yes</v>
      </c>
    </row>
    <row r="2654" spans="1:10">
      <c r="A2654" t="s">
        <v>51</v>
      </c>
      <c r="B2654" t="s">
        <v>76</v>
      </c>
      <c r="C2654" t="s">
        <v>71</v>
      </c>
      <c r="D2654" t="s">
        <v>72</v>
      </c>
      <c r="E2654">
        <v>100</v>
      </c>
      <c r="F2654" t="s">
        <v>115</v>
      </c>
      <c r="G2654" t="s">
        <v>96</v>
      </c>
      <c r="H2654" s="321">
        <v>549746190.00000012</v>
      </c>
      <c r="I2654" t="str">
        <f>Table3[[#This Row],[Company ]]&amp;Table3[[#This Row],[Product]]</f>
        <v>Wellhope AgritechChicken</v>
      </c>
      <c r="J2654" t="str">
        <f>INDEX('Company+Product scope'!D:D,MATCH(Table3[[#This Row],[Company+Product key]],'Company+Product scope'!C:C,0))</f>
        <v>Yes</v>
      </c>
    </row>
    <row r="2655" spans="1:10">
      <c r="A2655" t="s">
        <v>51</v>
      </c>
      <c r="B2655" t="s">
        <v>77</v>
      </c>
      <c r="C2655" t="s">
        <v>71</v>
      </c>
      <c r="D2655" t="s">
        <v>72</v>
      </c>
      <c r="E2655">
        <v>100</v>
      </c>
      <c r="F2655" t="s">
        <v>115</v>
      </c>
      <c r="G2655" t="s">
        <v>96</v>
      </c>
      <c r="H2655" s="321">
        <v>464908815.00000006</v>
      </c>
      <c r="I2655" t="str">
        <f>Table3[[#This Row],[Company ]]&amp;Table3[[#This Row],[Product]]</f>
        <v>Charoen PokphandChicken</v>
      </c>
      <c r="J2655" t="str">
        <f>INDEX('Company+Product scope'!D:D,MATCH(Table3[[#This Row],[Company+Product key]],'Company+Product scope'!C:C,0))</f>
        <v>Yes</v>
      </c>
    </row>
    <row r="2656" spans="1:10">
      <c r="A2656" t="s">
        <v>51</v>
      </c>
      <c r="B2656" t="s">
        <v>77</v>
      </c>
      <c r="C2656" t="s">
        <v>71</v>
      </c>
      <c r="D2656" t="s">
        <v>78</v>
      </c>
      <c r="E2656">
        <v>100</v>
      </c>
      <c r="F2656" t="s">
        <v>115</v>
      </c>
      <c r="G2656" t="s">
        <v>96</v>
      </c>
      <c r="H2656" s="321">
        <v>44752400</v>
      </c>
      <c r="I2656" t="str">
        <f>Table3[[#This Row],[Company ]]&amp;Table3[[#This Row],[Product]]</f>
        <v>Charoen PokphandChicken</v>
      </c>
      <c r="J2656" t="str">
        <f>INDEX('Company+Product scope'!D:D,MATCH(Table3[[#This Row],[Company+Product key]],'Company+Product scope'!C:C,0))</f>
        <v>Yes</v>
      </c>
    </row>
    <row r="2657" spans="1:10">
      <c r="A2657" t="s">
        <v>51</v>
      </c>
      <c r="B2657" t="s">
        <v>79</v>
      </c>
      <c r="C2657" t="s">
        <v>71</v>
      </c>
      <c r="D2657" t="s">
        <v>72</v>
      </c>
      <c r="E2657">
        <v>100</v>
      </c>
      <c r="F2657" t="s">
        <v>115</v>
      </c>
      <c r="G2657" t="s">
        <v>96</v>
      </c>
      <c r="H2657" s="321">
        <v>461515320.00000006</v>
      </c>
      <c r="I2657" t="str">
        <f>Table3[[#This Row],[Company ]]&amp;Table3[[#This Row],[Product]]</f>
        <v>Fuijan Sunner DevelopmentChicken</v>
      </c>
      <c r="J2657" t="str">
        <f>INDEX('Company+Product scope'!D:D,MATCH(Table3[[#This Row],[Company+Product key]],'Company+Product scope'!C:C,0))</f>
        <v>Yes</v>
      </c>
    </row>
    <row r="2658" spans="1:10">
      <c r="A2658" t="s">
        <v>51</v>
      </c>
      <c r="B2658" t="s">
        <v>80</v>
      </c>
      <c r="C2658" t="s">
        <v>71</v>
      </c>
      <c r="D2658" t="s">
        <v>57</v>
      </c>
      <c r="E2658">
        <v>100</v>
      </c>
      <c r="F2658" t="s">
        <v>115</v>
      </c>
      <c r="G2658" t="s">
        <v>96</v>
      </c>
      <c r="H2658" s="321">
        <v>693377640</v>
      </c>
      <c r="I2658" t="str">
        <f>Table3[[#This Row],[Company ]]&amp;Table3[[#This Row],[Product]]</f>
        <v>Koch FoodsChicken</v>
      </c>
      <c r="J2658" t="str">
        <f>INDEX('Company+Product scope'!D:D,MATCH(Table3[[#This Row],[Company+Product key]],'Company+Product scope'!C:C,0))</f>
        <v>Yes</v>
      </c>
    </row>
    <row r="2659" spans="1:10">
      <c r="A2659" t="s">
        <v>51</v>
      </c>
      <c r="B2659" t="s">
        <v>81</v>
      </c>
      <c r="C2659" t="s">
        <v>71</v>
      </c>
      <c r="D2659" t="s">
        <v>82</v>
      </c>
      <c r="E2659">
        <v>100</v>
      </c>
      <c r="F2659" t="s">
        <v>115</v>
      </c>
      <c r="G2659" t="s">
        <v>96</v>
      </c>
      <c r="H2659" s="321">
        <v>472912116.60000002</v>
      </c>
      <c r="I2659" t="str">
        <f>Table3[[#This Row],[Company ]]&amp;Table3[[#This Row],[Product]]</f>
        <v>Arab Company for Livestock Development (ACOLID)Chicken</v>
      </c>
      <c r="J2659" t="str">
        <f>INDEX('Company+Product scope'!D:D,MATCH(Table3[[#This Row],[Company+Product key]],'Company+Product scope'!C:C,0))</f>
        <v>Yes</v>
      </c>
    </row>
    <row r="2660" spans="1:10">
      <c r="A2660" t="s">
        <v>51</v>
      </c>
      <c r="B2660" t="s">
        <v>83</v>
      </c>
      <c r="C2660" t="s">
        <v>71</v>
      </c>
      <c r="D2660" t="s">
        <v>72</v>
      </c>
      <c r="E2660">
        <v>100</v>
      </c>
      <c r="F2660" t="s">
        <v>115</v>
      </c>
      <c r="G2660" t="s">
        <v>96</v>
      </c>
      <c r="H2660" s="321">
        <v>446434628.22000003</v>
      </c>
      <c r="I2660" t="str">
        <f>Table3[[#This Row],[Company ]]&amp;Table3[[#This Row],[Product]]</f>
        <v>New Hope GroupChicken</v>
      </c>
      <c r="J2660" t="str">
        <f>INDEX('Company+Product scope'!D:D,MATCH(Table3[[#This Row],[Company+Product key]],'Company+Product scope'!C:C,0))</f>
        <v>Yes</v>
      </c>
    </row>
    <row r="2661" spans="1:10">
      <c r="A2661" t="s">
        <v>51</v>
      </c>
      <c r="B2661" t="s">
        <v>84</v>
      </c>
      <c r="C2661" t="s">
        <v>71</v>
      </c>
      <c r="D2661" t="s">
        <v>54</v>
      </c>
      <c r="E2661">
        <v>100</v>
      </c>
      <c r="F2661" t="s">
        <v>115</v>
      </c>
      <c r="G2661" t="s">
        <v>96</v>
      </c>
      <c r="H2661" s="321">
        <v>439067200</v>
      </c>
      <c r="I2661" t="str">
        <f>Table3[[#This Row],[Company ]]&amp;Table3[[#This Row],[Product]]</f>
        <v>Industrias BachocoChicken</v>
      </c>
      <c r="J2661" t="str">
        <f>INDEX('Company+Product scope'!D:D,MATCH(Table3[[#This Row],[Company+Product key]],'Company+Product scope'!C:C,0))</f>
        <v>Yes</v>
      </c>
    </row>
    <row r="2662" spans="1:10">
      <c r="A2662" t="s">
        <v>51</v>
      </c>
      <c r="B2662" t="s">
        <v>84</v>
      </c>
      <c r="C2662" t="s">
        <v>71</v>
      </c>
      <c r="D2662" t="s">
        <v>57</v>
      </c>
      <c r="E2662">
        <v>100</v>
      </c>
      <c r="F2662" t="s">
        <v>115</v>
      </c>
      <c r="G2662" t="s">
        <v>96</v>
      </c>
      <c r="H2662" s="321">
        <v>139710420</v>
      </c>
      <c r="I2662" t="str">
        <f>Table3[[#This Row],[Company ]]&amp;Table3[[#This Row],[Product]]</f>
        <v>Industrias BachocoChicken</v>
      </c>
      <c r="J2662" t="str">
        <f>INDEX('Company+Product scope'!D:D,MATCH(Table3[[#This Row],[Company+Product key]],'Company+Product scope'!C:C,0))</f>
        <v>Yes</v>
      </c>
    </row>
    <row r="2663" spans="1:10">
      <c r="A2663" t="s">
        <v>51</v>
      </c>
      <c r="B2663" t="s">
        <v>85</v>
      </c>
      <c r="C2663" t="s">
        <v>71</v>
      </c>
      <c r="D2663" t="s">
        <v>57</v>
      </c>
      <c r="E2663">
        <v>100</v>
      </c>
      <c r="F2663" t="s">
        <v>115</v>
      </c>
      <c r="G2663" t="s">
        <v>96</v>
      </c>
      <c r="H2663" s="321">
        <v>636458580</v>
      </c>
      <c r="I2663" t="str">
        <f>Table3[[#This Row],[Company ]]&amp;Table3[[#This Row],[Product]]</f>
        <v>Perdue FarmsChicken</v>
      </c>
      <c r="J2663" t="str">
        <f>INDEX('Company+Product scope'!D:D,MATCH(Table3[[#This Row],[Company+Product key]],'Company+Product scope'!C:C,0))</f>
        <v>Yes</v>
      </c>
    </row>
    <row r="2664" spans="1:10">
      <c r="A2664" t="s">
        <v>51</v>
      </c>
      <c r="B2664" t="s">
        <v>86</v>
      </c>
      <c r="C2664" t="s">
        <v>71</v>
      </c>
      <c r="D2664" t="s">
        <v>57</v>
      </c>
      <c r="E2664">
        <v>100</v>
      </c>
      <c r="F2664" t="s">
        <v>115</v>
      </c>
      <c r="G2664" t="s">
        <v>96</v>
      </c>
      <c r="H2664" s="321">
        <v>554288155.19999993</v>
      </c>
      <c r="I2664" t="str">
        <f>Table3[[#This Row],[Company ]]&amp;Table3[[#This Row],[Product]]</f>
        <v>Continental Grain CompanyChicken</v>
      </c>
      <c r="J2664" t="str">
        <f>INDEX('Company+Product scope'!D:D,MATCH(Table3[[#This Row],[Company+Product key]],'Company+Product scope'!C:C,0))</f>
        <v>Yes</v>
      </c>
    </row>
    <row r="2665" spans="1:10">
      <c r="A2665" t="s">
        <v>51</v>
      </c>
      <c r="B2665" t="s">
        <v>87</v>
      </c>
      <c r="C2665" t="s">
        <v>71</v>
      </c>
      <c r="D2665" t="s">
        <v>72</v>
      </c>
      <c r="E2665">
        <v>100</v>
      </c>
      <c r="F2665" t="s">
        <v>115</v>
      </c>
      <c r="G2665" t="s">
        <v>96</v>
      </c>
      <c r="H2665" s="321">
        <v>142074324.00000003</v>
      </c>
      <c r="I2665" t="str">
        <f>Table3[[#This Row],[Company ]]&amp;Table3[[#This Row],[Product]]</f>
        <v>WH GroupChicken</v>
      </c>
      <c r="J2665" t="str">
        <f>INDEX('Company+Product scope'!D:D,MATCH(Table3[[#This Row],[Company+Product key]],'Company+Product scope'!C:C,0))</f>
        <v>Yes</v>
      </c>
    </row>
    <row r="2666" spans="1:10">
      <c r="A2666" t="s">
        <v>51</v>
      </c>
      <c r="B2666" t="s">
        <v>87</v>
      </c>
      <c r="C2666" t="s">
        <v>71</v>
      </c>
      <c r="D2666" t="s">
        <v>88</v>
      </c>
      <c r="E2666">
        <v>100</v>
      </c>
      <c r="F2666" t="s">
        <v>115</v>
      </c>
      <c r="G2666" t="s">
        <v>96</v>
      </c>
      <c r="H2666" s="321">
        <v>73808840</v>
      </c>
      <c r="I2666" t="str">
        <f>Table3[[#This Row],[Company ]]&amp;Table3[[#This Row],[Product]]</f>
        <v>WH GroupChicken</v>
      </c>
      <c r="J2666" t="str">
        <f>INDEX('Company+Product scope'!D:D,MATCH(Table3[[#This Row],[Company+Product key]],'Company+Product scope'!C:C,0))</f>
        <v>Yes</v>
      </c>
    </row>
    <row r="2667" spans="1:10">
      <c r="A2667" t="s">
        <v>51</v>
      </c>
      <c r="B2667" t="s">
        <v>89</v>
      </c>
      <c r="C2667" t="s">
        <v>71</v>
      </c>
      <c r="D2667" t="s">
        <v>54</v>
      </c>
      <c r="E2667">
        <v>100</v>
      </c>
      <c r="F2667" t="s">
        <v>115</v>
      </c>
      <c r="G2667" t="s">
        <v>96</v>
      </c>
      <c r="H2667" s="321">
        <v>278916352.00000006</v>
      </c>
      <c r="I2667" t="str">
        <f>Table3[[#This Row],[Company ]]&amp;Table3[[#This Row],[Product]]</f>
        <v>Aurora AlimentosChicken</v>
      </c>
      <c r="J2667" t="str">
        <f>INDEX('Company+Product scope'!D:D,MATCH(Table3[[#This Row],[Company+Product key]],'Company+Product scope'!C:C,0))</f>
        <v>Yes</v>
      </c>
    </row>
    <row r="2668" spans="1:10">
      <c r="A2668" t="s">
        <v>51</v>
      </c>
      <c r="B2668" t="s">
        <v>87</v>
      </c>
      <c r="C2668" t="s">
        <v>90</v>
      </c>
      <c r="D2668" t="s">
        <v>57</v>
      </c>
      <c r="E2668">
        <v>100</v>
      </c>
      <c r="F2668" t="s">
        <v>115</v>
      </c>
      <c r="G2668" t="s">
        <v>96</v>
      </c>
      <c r="H2668" s="321">
        <v>871846607.79386294</v>
      </c>
      <c r="I2668" t="str">
        <f>Table3[[#This Row],[Company ]]&amp;Table3[[#This Row],[Product]]</f>
        <v>WH GroupPigs</v>
      </c>
      <c r="J2668" t="str">
        <f>INDEX('Company+Product scope'!D:D,MATCH(Table3[[#This Row],[Company+Product key]],'Company+Product scope'!C:C,0))</f>
        <v>Yes</v>
      </c>
    </row>
    <row r="2669" spans="1:10">
      <c r="A2669" t="s">
        <v>51</v>
      </c>
      <c r="B2669" t="s">
        <v>87</v>
      </c>
      <c r="C2669" t="s">
        <v>90</v>
      </c>
      <c r="D2669" t="s">
        <v>72</v>
      </c>
      <c r="E2669">
        <v>100</v>
      </c>
      <c r="F2669" t="s">
        <v>115</v>
      </c>
      <c r="G2669" t="s">
        <v>96</v>
      </c>
      <c r="H2669" s="321">
        <v>245702673.20453286</v>
      </c>
      <c r="I2669" t="str">
        <f>Table3[[#This Row],[Company ]]&amp;Table3[[#This Row],[Product]]</f>
        <v>WH GroupPigs</v>
      </c>
      <c r="J2669" t="str">
        <f>INDEX('Company+Product scope'!D:D,MATCH(Table3[[#This Row],[Company+Product key]],'Company+Product scope'!C:C,0))</f>
        <v>Yes</v>
      </c>
    </row>
    <row r="2670" spans="1:10">
      <c r="A2670" t="s">
        <v>51</v>
      </c>
      <c r="B2670" t="s">
        <v>87</v>
      </c>
      <c r="C2670" t="s">
        <v>90</v>
      </c>
      <c r="D2670" t="s">
        <v>88</v>
      </c>
      <c r="E2670">
        <v>100</v>
      </c>
      <c r="F2670" t="s">
        <v>115</v>
      </c>
      <c r="G2670" t="s">
        <v>96</v>
      </c>
      <c r="H2670" s="321">
        <v>103487244.6004317</v>
      </c>
      <c r="I2670" t="str">
        <f>Table3[[#This Row],[Company ]]&amp;Table3[[#This Row],[Product]]</f>
        <v>WH GroupPigs</v>
      </c>
      <c r="J2670" t="str">
        <f>INDEX('Company+Product scope'!D:D,MATCH(Table3[[#This Row],[Company+Product key]],'Company+Product scope'!C:C,0))</f>
        <v>Yes</v>
      </c>
    </row>
    <row r="2671" spans="1:10">
      <c r="A2671" t="s">
        <v>51</v>
      </c>
      <c r="B2671" t="s">
        <v>52</v>
      </c>
      <c r="C2671" t="s">
        <v>90</v>
      </c>
      <c r="D2671" t="s">
        <v>57</v>
      </c>
      <c r="E2671">
        <v>100</v>
      </c>
      <c r="F2671" t="s">
        <v>115</v>
      </c>
      <c r="G2671" t="s">
        <v>96</v>
      </c>
      <c r="H2671" s="321">
        <v>787276310.4000001</v>
      </c>
      <c r="I2671" t="str">
        <f>Table3[[#This Row],[Company ]]&amp;Table3[[#This Row],[Product]]</f>
        <v>JBSPigs</v>
      </c>
      <c r="J2671" t="str">
        <f>INDEX('Company+Product scope'!D:D,MATCH(Table3[[#This Row],[Company+Product key]],'Company+Product scope'!C:C,0))</f>
        <v>Yes</v>
      </c>
    </row>
    <row r="2672" spans="1:10">
      <c r="A2672" t="s">
        <v>51</v>
      </c>
      <c r="B2672" t="s">
        <v>52</v>
      </c>
      <c r="C2672" t="s">
        <v>90</v>
      </c>
      <c r="D2672" t="s">
        <v>54</v>
      </c>
      <c r="E2672">
        <v>100</v>
      </c>
      <c r="F2672" t="s">
        <v>115</v>
      </c>
      <c r="G2672" t="s">
        <v>96</v>
      </c>
      <c r="H2672" s="321">
        <v>98822131.200000003</v>
      </c>
      <c r="I2672" t="str">
        <f>Table3[[#This Row],[Company ]]&amp;Table3[[#This Row],[Product]]</f>
        <v>JBSPigs</v>
      </c>
      <c r="J2672" t="str">
        <f>INDEX('Company+Product scope'!D:D,MATCH(Table3[[#This Row],[Company+Product key]],'Company+Product scope'!C:C,0))</f>
        <v>Yes</v>
      </c>
    </row>
    <row r="2673" spans="1:10">
      <c r="A2673" t="s">
        <v>51</v>
      </c>
      <c r="B2673" t="s">
        <v>52</v>
      </c>
      <c r="C2673" t="s">
        <v>90</v>
      </c>
      <c r="D2673" t="s">
        <v>58</v>
      </c>
      <c r="E2673">
        <v>100</v>
      </c>
      <c r="F2673" t="s">
        <v>115</v>
      </c>
      <c r="G2673" t="s">
        <v>96</v>
      </c>
      <c r="H2673" s="321">
        <v>59222610.719999991</v>
      </c>
      <c r="I2673" t="str">
        <f>Table3[[#This Row],[Company ]]&amp;Table3[[#This Row],[Product]]</f>
        <v>JBSPigs</v>
      </c>
      <c r="J2673" t="str">
        <f>INDEX('Company+Product scope'!D:D,MATCH(Table3[[#This Row],[Company+Product key]],'Company+Product scope'!C:C,0))</f>
        <v>Yes</v>
      </c>
    </row>
    <row r="2674" spans="1:10">
      <c r="A2674" t="s">
        <v>51</v>
      </c>
      <c r="B2674" t="s">
        <v>52</v>
      </c>
      <c r="C2674" t="s">
        <v>90</v>
      </c>
      <c r="D2674" t="s">
        <v>64</v>
      </c>
      <c r="E2674">
        <v>100</v>
      </c>
      <c r="F2674" t="s">
        <v>115</v>
      </c>
      <c r="G2674" t="s">
        <v>96</v>
      </c>
      <c r="H2674" s="321">
        <v>47826903.762000002</v>
      </c>
      <c r="I2674" t="str">
        <f>Table3[[#This Row],[Company ]]&amp;Table3[[#This Row],[Product]]</f>
        <v>JBSPigs</v>
      </c>
      <c r="J2674" t="str">
        <f>INDEX('Company+Product scope'!D:D,MATCH(Table3[[#This Row],[Company+Product key]],'Company+Product scope'!C:C,0))</f>
        <v>Yes</v>
      </c>
    </row>
    <row r="2675" spans="1:10">
      <c r="A2675" t="s">
        <v>51</v>
      </c>
      <c r="B2675" t="s">
        <v>61</v>
      </c>
      <c r="C2675" t="s">
        <v>90</v>
      </c>
      <c r="D2675" t="s">
        <v>57</v>
      </c>
      <c r="E2675">
        <v>100</v>
      </c>
      <c r="F2675" t="s">
        <v>115</v>
      </c>
      <c r="G2675" t="s">
        <v>96</v>
      </c>
      <c r="H2675" s="321">
        <v>603311436</v>
      </c>
      <c r="I2675" t="str">
        <f>Table3[[#This Row],[Company ]]&amp;Table3[[#This Row],[Product]]</f>
        <v>TysonPigs</v>
      </c>
      <c r="J2675" t="str">
        <f>INDEX('Company+Product scope'!D:D,MATCH(Table3[[#This Row],[Company+Product key]],'Company+Product scope'!C:C,0))</f>
        <v>Yes</v>
      </c>
    </row>
    <row r="2676" spans="1:10">
      <c r="A2676" t="s">
        <v>51</v>
      </c>
      <c r="B2676" t="s">
        <v>70</v>
      </c>
      <c r="C2676" t="s">
        <v>90</v>
      </c>
      <c r="D2676" t="s">
        <v>64</v>
      </c>
      <c r="E2676">
        <v>100</v>
      </c>
      <c r="F2676" t="s">
        <v>115</v>
      </c>
      <c r="G2676" t="s">
        <v>96</v>
      </c>
      <c r="H2676" s="321">
        <v>417887100</v>
      </c>
      <c r="I2676" t="str">
        <f>Table3[[#This Row],[Company ]]&amp;Table3[[#This Row],[Product]]</f>
        <v>Tönnies GroupPigs</v>
      </c>
      <c r="J2676" t="str">
        <f>INDEX('Company+Product scope'!D:D,MATCH(Table3[[#This Row],[Company+Product key]],'Company+Product scope'!C:C,0))</f>
        <v>Yes</v>
      </c>
    </row>
    <row r="2677" spans="1:10">
      <c r="A2677" t="s">
        <v>51</v>
      </c>
      <c r="B2677" t="s">
        <v>67</v>
      </c>
      <c r="C2677" t="s">
        <v>90</v>
      </c>
      <c r="D2677" t="s">
        <v>64</v>
      </c>
      <c r="E2677">
        <v>100</v>
      </c>
      <c r="F2677" t="s">
        <v>115</v>
      </c>
      <c r="G2677" t="s">
        <v>96</v>
      </c>
      <c r="H2677" s="321">
        <v>343114671.60000002</v>
      </c>
      <c r="I2677" t="str">
        <f>Table3[[#This Row],[Company ]]&amp;Table3[[#This Row],[Product]]</f>
        <v>Danish CrownPigs</v>
      </c>
      <c r="J2677" t="str">
        <f>INDEX('Company+Product scope'!D:D,MATCH(Table3[[#This Row],[Company+Product key]],'Company+Product scope'!C:C,0))</f>
        <v>Yes</v>
      </c>
    </row>
    <row r="2678" spans="1:10">
      <c r="A2678" t="s">
        <v>51</v>
      </c>
      <c r="B2678" t="s">
        <v>67</v>
      </c>
      <c r="C2678" t="s">
        <v>90</v>
      </c>
      <c r="D2678" t="s">
        <v>88</v>
      </c>
      <c r="E2678">
        <v>100</v>
      </c>
      <c r="F2678" t="s">
        <v>115</v>
      </c>
      <c r="G2678" t="s">
        <v>96</v>
      </c>
      <c r="H2678" s="321">
        <v>20995744.800000001</v>
      </c>
      <c r="I2678" t="str">
        <f>Table3[[#This Row],[Company ]]&amp;Table3[[#This Row],[Product]]</f>
        <v>Danish CrownPigs</v>
      </c>
      <c r="J2678" t="str">
        <f>INDEX('Company+Product scope'!D:D,MATCH(Table3[[#This Row],[Company+Product key]],'Company+Product scope'!C:C,0))</f>
        <v>Yes</v>
      </c>
    </row>
    <row r="2679" spans="1:10">
      <c r="A2679" t="s">
        <v>51</v>
      </c>
      <c r="B2679" t="s">
        <v>66</v>
      </c>
      <c r="C2679" t="s">
        <v>90</v>
      </c>
      <c r="D2679" t="s">
        <v>64</v>
      </c>
      <c r="E2679">
        <v>100</v>
      </c>
      <c r="F2679" t="s">
        <v>115</v>
      </c>
      <c r="G2679" t="s">
        <v>96</v>
      </c>
      <c r="H2679" s="321">
        <v>282693012.39000005</v>
      </c>
      <c r="I2679" t="str">
        <f>Table3[[#This Row],[Company ]]&amp;Table3[[#This Row],[Product]]</f>
        <v>Vion Food GroupPigs</v>
      </c>
      <c r="J2679" t="str">
        <f>INDEX('Company+Product scope'!D:D,MATCH(Table3[[#This Row],[Company+Product key]],'Company+Product scope'!C:C,0))</f>
        <v>Yes</v>
      </c>
    </row>
    <row r="2680" spans="1:10">
      <c r="A2680" t="s">
        <v>51</v>
      </c>
      <c r="B2680" t="s">
        <v>91</v>
      </c>
      <c r="C2680" t="s">
        <v>90</v>
      </c>
      <c r="D2680" t="s">
        <v>72</v>
      </c>
      <c r="E2680">
        <v>100</v>
      </c>
      <c r="F2680" t="s">
        <v>115</v>
      </c>
      <c r="G2680" t="s">
        <v>96</v>
      </c>
      <c r="H2680" s="321">
        <v>247232700</v>
      </c>
      <c r="I2680" t="str">
        <f>Table3[[#This Row],[Company ]]&amp;Table3[[#This Row],[Product]]</f>
        <v>Muyuan FoodstuffPigs</v>
      </c>
      <c r="J2680" t="str">
        <f>INDEX('Company+Product scope'!D:D,MATCH(Table3[[#This Row],[Company+Product key]],'Company+Product scope'!C:C,0))</f>
        <v>Yes</v>
      </c>
    </row>
    <row r="2681" spans="1:10">
      <c r="A2681" t="s">
        <v>51</v>
      </c>
      <c r="B2681" t="s">
        <v>73</v>
      </c>
      <c r="C2681" t="s">
        <v>90</v>
      </c>
      <c r="D2681" t="s">
        <v>54</v>
      </c>
      <c r="E2681">
        <v>100</v>
      </c>
      <c r="F2681" t="s">
        <v>115</v>
      </c>
      <c r="G2681" t="s">
        <v>96</v>
      </c>
      <c r="H2681" s="321">
        <v>108083476.8</v>
      </c>
      <c r="I2681" t="str">
        <f>Table3[[#This Row],[Company ]]&amp;Table3[[#This Row],[Product]]</f>
        <v>BRFPigs</v>
      </c>
      <c r="J2681" t="str">
        <f>INDEX('Company+Product scope'!D:D,MATCH(Table3[[#This Row],[Company+Product key]],'Company+Product scope'!C:C,0))</f>
        <v>Yes</v>
      </c>
    </row>
    <row r="2682" spans="1:10">
      <c r="A2682" t="s">
        <v>51</v>
      </c>
      <c r="B2682" t="s">
        <v>92</v>
      </c>
      <c r="C2682" t="s">
        <v>90</v>
      </c>
      <c r="D2682" t="s">
        <v>64</v>
      </c>
      <c r="E2682">
        <v>100</v>
      </c>
      <c r="F2682" t="s">
        <v>115</v>
      </c>
      <c r="G2682" t="s">
        <v>96</v>
      </c>
      <c r="H2682" s="321">
        <v>199800000</v>
      </c>
      <c r="I2682" t="str">
        <f>Table3[[#This Row],[Company ]]&amp;Table3[[#This Row],[Product]]</f>
        <v>Grupo VallPigs</v>
      </c>
      <c r="J2682" t="str">
        <f>INDEX('Company+Product scope'!D:D,MATCH(Table3[[#This Row],[Company+Product key]],'Company+Product scope'!C:C,0))</f>
        <v>Yes</v>
      </c>
    </row>
    <row r="2683" spans="1:10">
      <c r="A2683" t="s">
        <v>51</v>
      </c>
      <c r="B2683" t="s">
        <v>93</v>
      </c>
      <c r="C2683" t="s">
        <v>90</v>
      </c>
      <c r="D2683" t="s">
        <v>72</v>
      </c>
      <c r="E2683">
        <v>100</v>
      </c>
      <c r="F2683" t="s">
        <v>115</v>
      </c>
      <c r="G2683" t="s">
        <v>96</v>
      </c>
      <c r="H2683" s="321">
        <v>157550250</v>
      </c>
      <c r="I2683" t="str">
        <f>Table3[[#This Row],[Company ]]&amp;Table3[[#This Row],[Product]]</f>
        <v>Zhengbang GroupPigs</v>
      </c>
      <c r="J2683" t="str">
        <f>INDEX('Company+Product scope'!D:D,MATCH(Table3[[#This Row],[Company+Product key]],'Company+Product scope'!C:C,0))</f>
        <v>Yes</v>
      </c>
    </row>
    <row r="2684" spans="1:10">
      <c r="A2684" t="s">
        <v>51</v>
      </c>
      <c r="B2684" t="s">
        <v>63</v>
      </c>
      <c r="C2684" t="s">
        <v>90</v>
      </c>
      <c r="D2684" t="s">
        <v>64</v>
      </c>
      <c r="E2684">
        <v>100</v>
      </c>
      <c r="F2684" t="s">
        <v>115</v>
      </c>
      <c r="G2684" t="s">
        <v>96</v>
      </c>
      <c r="H2684" s="321">
        <v>196892307.69230774</v>
      </c>
      <c r="I2684" t="str">
        <f>Table3[[#This Row],[Company ]]&amp;Table3[[#This Row],[Product]]</f>
        <v>BigardPigs</v>
      </c>
      <c r="J2684" t="str">
        <f>INDEX('Company+Product scope'!D:D,MATCH(Table3[[#This Row],[Company+Product key]],'Company+Product scope'!C:C,0))</f>
        <v>Yes</v>
      </c>
    </row>
    <row r="2685" spans="1:10">
      <c r="A2685" t="s">
        <v>51</v>
      </c>
      <c r="B2685" t="s">
        <v>89</v>
      </c>
      <c r="C2685" t="s">
        <v>90</v>
      </c>
      <c r="D2685" t="s">
        <v>54</v>
      </c>
      <c r="E2685">
        <v>100</v>
      </c>
      <c r="F2685" t="s">
        <v>115</v>
      </c>
      <c r="G2685" t="s">
        <v>96</v>
      </c>
      <c r="H2685" s="321">
        <v>81851250</v>
      </c>
      <c r="I2685" t="str">
        <f>Table3[[#This Row],[Company ]]&amp;Table3[[#This Row],[Product]]</f>
        <v>Aurora AlimentosPigs</v>
      </c>
      <c r="J2685" t="str">
        <f>INDEX('Company+Product scope'!D:D,MATCH(Table3[[#This Row],[Company+Product key]],'Company+Product scope'!C:C,0))</f>
        <v>Yes</v>
      </c>
    </row>
    <row r="2686" spans="1:10">
      <c r="A2686" t="s">
        <v>51</v>
      </c>
      <c r="B2686" t="s">
        <v>77</v>
      </c>
      <c r="C2686" t="s">
        <v>90</v>
      </c>
      <c r="D2686" t="s">
        <v>57</v>
      </c>
      <c r="E2686">
        <v>100</v>
      </c>
      <c r="F2686" t="s">
        <v>115</v>
      </c>
      <c r="G2686" t="s">
        <v>96</v>
      </c>
      <c r="H2686" s="321">
        <v>111435000.00000001</v>
      </c>
      <c r="I2686" t="str">
        <f>Table3[[#This Row],[Company ]]&amp;Table3[[#This Row],[Product]]</f>
        <v>Charoen PokphandPigs</v>
      </c>
      <c r="J2686" t="str">
        <f>INDEX('Company+Product scope'!D:D,MATCH(Table3[[#This Row],[Company+Product key]],'Company+Product scope'!C:C,0))</f>
        <v>Yes</v>
      </c>
    </row>
    <row r="2687" spans="1:10">
      <c r="A2687" t="s">
        <v>51</v>
      </c>
      <c r="B2687" t="s">
        <v>77</v>
      </c>
      <c r="C2687" t="s">
        <v>90</v>
      </c>
      <c r="D2687" t="s">
        <v>78</v>
      </c>
      <c r="E2687">
        <v>100</v>
      </c>
      <c r="F2687" t="s">
        <v>115</v>
      </c>
      <c r="G2687" t="s">
        <v>96</v>
      </c>
      <c r="H2687" s="321">
        <v>43461000</v>
      </c>
      <c r="I2687" t="str">
        <f>Table3[[#This Row],[Company ]]&amp;Table3[[#This Row],[Product]]</f>
        <v>Charoen PokphandPigs</v>
      </c>
      <c r="J2687" t="str">
        <f>INDEX('Company+Product scope'!D:D,MATCH(Table3[[#This Row],[Company+Product key]],'Company+Product scope'!C:C,0))</f>
        <v>Yes</v>
      </c>
    </row>
    <row r="2688" spans="1:10">
      <c r="A2688" t="s">
        <v>51</v>
      </c>
      <c r="B2688" t="s">
        <v>77</v>
      </c>
      <c r="C2688" t="s">
        <v>90</v>
      </c>
      <c r="D2688" t="s">
        <v>72</v>
      </c>
      <c r="E2688">
        <v>100</v>
      </c>
      <c r="F2688" t="s">
        <v>115</v>
      </c>
      <c r="G2688" t="s">
        <v>96</v>
      </c>
      <c r="H2688" s="321">
        <v>21068850</v>
      </c>
      <c r="I2688" t="str">
        <f>Table3[[#This Row],[Company ]]&amp;Table3[[#This Row],[Product]]</f>
        <v>Charoen PokphandPigs</v>
      </c>
      <c r="J2688" t="str">
        <f>INDEX('Company+Product scope'!D:D,MATCH(Table3[[#This Row],[Company+Product key]],'Company+Product scope'!C:C,0))</f>
        <v>Yes</v>
      </c>
    </row>
    <row r="2689" spans="1:10">
      <c r="A2689" t="s">
        <v>51</v>
      </c>
      <c r="B2689" t="s">
        <v>69</v>
      </c>
      <c r="C2689" t="s">
        <v>90</v>
      </c>
      <c r="D2689" t="s">
        <v>64</v>
      </c>
      <c r="E2689">
        <v>100</v>
      </c>
      <c r="F2689" t="s">
        <v>115</v>
      </c>
      <c r="G2689" t="s">
        <v>96</v>
      </c>
      <c r="H2689" s="321">
        <v>155034000</v>
      </c>
      <c r="I2689" t="str">
        <f>Table3[[#This Row],[Company ]]&amp;Table3[[#This Row],[Product]]</f>
        <v>WestfleischPigs</v>
      </c>
      <c r="J2689" t="str">
        <f>INDEX('Company+Product scope'!D:D,MATCH(Table3[[#This Row],[Company+Product key]],'Company+Product scope'!C:C,0))</f>
        <v>Yes</v>
      </c>
    </row>
    <row r="2690" spans="1:10">
      <c r="A2690" t="s">
        <v>51</v>
      </c>
      <c r="B2690" t="s">
        <v>94</v>
      </c>
      <c r="C2690" t="s">
        <v>90</v>
      </c>
      <c r="D2690" t="s">
        <v>64</v>
      </c>
      <c r="E2690">
        <v>100</v>
      </c>
      <c r="F2690" t="s">
        <v>115</v>
      </c>
      <c r="G2690" t="s">
        <v>96</v>
      </c>
      <c r="H2690" s="321">
        <v>150336000</v>
      </c>
      <c r="I2690" t="str">
        <f>Table3[[#This Row],[Company ]]&amp;Table3[[#This Row],[Product]]</f>
        <v>Grupo JorgePigs</v>
      </c>
      <c r="J2690" t="str">
        <f>INDEX('Company+Product scope'!D:D,MATCH(Table3[[#This Row],[Company+Product key]],'Company+Product scope'!C:C,0))</f>
        <v>Yes</v>
      </c>
    </row>
    <row r="2691" spans="1:10">
      <c r="A2691" t="s">
        <v>51</v>
      </c>
      <c r="B2691" t="s">
        <v>83</v>
      </c>
      <c r="C2691" t="s">
        <v>90</v>
      </c>
      <c r="D2691" t="s">
        <v>72</v>
      </c>
      <c r="E2691">
        <v>100</v>
      </c>
      <c r="F2691" t="s">
        <v>115</v>
      </c>
      <c r="G2691" t="s">
        <v>96</v>
      </c>
      <c r="H2691" s="321">
        <v>73834200</v>
      </c>
      <c r="I2691" t="str">
        <f>Table3[[#This Row],[Company ]]&amp;Table3[[#This Row],[Product]]</f>
        <v>New Hope GroupPigs</v>
      </c>
      <c r="J2691" t="str">
        <f>INDEX('Company+Product scope'!D:D,MATCH(Table3[[#This Row],[Company+Product key]],'Company+Product scope'!C:C,0))</f>
        <v>Yes</v>
      </c>
    </row>
    <row r="2692" spans="1:10">
      <c r="A2692" t="s">
        <v>51</v>
      </c>
      <c r="B2692" t="s">
        <v>74</v>
      </c>
      <c r="C2692" t="s">
        <v>90</v>
      </c>
      <c r="D2692" t="s">
        <v>72</v>
      </c>
      <c r="E2692">
        <v>100</v>
      </c>
      <c r="F2692" t="s">
        <v>115</v>
      </c>
      <c r="G2692" t="s">
        <v>96</v>
      </c>
      <c r="H2692" s="321">
        <v>71596800</v>
      </c>
      <c r="I2692" t="str">
        <f>Table3[[#This Row],[Company ]]&amp;Table3[[#This Row],[Product]]</f>
        <v>Wen's Food GroupPigs</v>
      </c>
      <c r="J2692" t="str">
        <f>INDEX('Company+Product scope'!D:D,MATCH(Table3[[#This Row],[Company+Product key]],'Company+Product scope'!C:C,0))</f>
        <v>Yes</v>
      </c>
    </row>
    <row r="2693" spans="1:10">
      <c r="A2693" t="s">
        <v>51</v>
      </c>
      <c r="B2693" t="s">
        <v>65</v>
      </c>
      <c r="C2693" t="s">
        <v>90</v>
      </c>
      <c r="D2693" t="s">
        <v>64</v>
      </c>
      <c r="E2693">
        <v>100</v>
      </c>
      <c r="F2693" t="s">
        <v>115</v>
      </c>
      <c r="G2693" t="s">
        <v>96</v>
      </c>
      <c r="H2693" s="321">
        <v>16615384.615384616</v>
      </c>
      <c r="I2693" t="str">
        <f>Table3[[#This Row],[Company ]]&amp;Table3[[#This Row],[Product]]</f>
        <v>Gruppo CremoniniPigs</v>
      </c>
      <c r="J2693" t="str">
        <f>INDEX('Company+Product scope'!D:D,MATCH(Table3[[#This Row],[Company+Product key]],'Company+Product scope'!C:C,0))</f>
        <v>Yes</v>
      </c>
    </row>
    <row r="2694" spans="1:10">
      <c r="A2694" t="s">
        <v>51</v>
      </c>
      <c r="B2694" t="s">
        <v>52</v>
      </c>
      <c r="C2694" t="s">
        <v>53</v>
      </c>
      <c r="D2694" t="s">
        <v>54</v>
      </c>
      <c r="E2694">
        <v>100</v>
      </c>
      <c r="F2694" t="s">
        <v>116</v>
      </c>
      <c r="G2694" t="s">
        <v>96</v>
      </c>
      <c r="H2694" s="321">
        <v>2491500145.9131875</v>
      </c>
      <c r="I2694" t="str">
        <f>Table3[[#This Row],[Company ]]&amp;Table3[[#This Row],[Product]]</f>
        <v>JBSCattle</v>
      </c>
      <c r="J2694" t="str">
        <f>INDEX('Company+Product scope'!D:D,MATCH(Table3[[#This Row],[Company+Product key]],'Company+Product scope'!C:C,0))</f>
        <v>Yes</v>
      </c>
    </row>
    <row r="2695" spans="1:10">
      <c r="A2695" t="s">
        <v>51</v>
      </c>
      <c r="B2695" t="s">
        <v>52</v>
      </c>
      <c r="C2695" t="s">
        <v>53</v>
      </c>
      <c r="D2695" t="s">
        <v>57</v>
      </c>
      <c r="E2695">
        <v>100</v>
      </c>
      <c r="F2695" t="s">
        <v>116</v>
      </c>
      <c r="G2695" t="s">
        <v>96</v>
      </c>
      <c r="H2695" s="321">
        <v>4724162955.0074043</v>
      </c>
      <c r="I2695" t="str">
        <f>Table3[[#This Row],[Company ]]&amp;Table3[[#This Row],[Product]]</f>
        <v>JBSCattle</v>
      </c>
      <c r="J2695" t="str">
        <f>INDEX('Company+Product scope'!D:D,MATCH(Table3[[#This Row],[Company+Product key]],'Company+Product scope'!C:C,0))</f>
        <v>Yes</v>
      </c>
    </row>
    <row r="2696" spans="1:10">
      <c r="A2696" t="s">
        <v>51</v>
      </c>
      <c r="B2696" t="s">
        <v>52</v>
      </c>
      <c r="C2696" t="s">
        <v>53</v>
      </c>
      <c r="D2696" t="s">
        <v>58</v>
      </c>
      <c r="E2696">
        <v>100</v>
      </c>
      <c r="F2696" t="s">
        <v>116</v>
      </c>
      <c r="G2696" t="s">
        <v>96</v>
      </c>
      <c r="H2696" s="321">
        <v>813225190.30176675</v>
      </c>
      <c r="I2696" t="str">
        <f>Table3[[#This Row],[Company ]]&amp;Table3[[#This Row],[Product]]</f>
        <v>JBSCattle</v>
      </c>
      <c r="J2696" t="str">
        <f>INDEX('Company+Product scope'!D:D,MATCH(Table3[[#This Row],[Company+Product key]],'Company+Product scope'!C:C,0))</f>
        <v>Yes</v>
      </c>
    </row>
    <row r="2697" spans="1:10">
      <c r="A2697" t="s">
        <v>51</v>
      </c>
      <c r="B2697" t="s">
        <v>59</v>
      </c>
      <c r="C2697" t="s">
        <v>53</v>
      </c>
      <c r="D2697" t="s">
        <v>54</v>
      </c>
      <c r="E2697">
        <v>100</v>
      </c>
      <c r="F2697" t="s">
        <v>116</v>
      </c>
      <c r="G2697" t="s">
        <v>96</v>
      </c>
      <c r="H2697" s="321">
        <v>1026197023.6656668</v>
      </c>
      <c r="I2697" t="str">
        <f>Table3[[#This Row],[Company ]]&amp;Table3[[#This Row],[Product]]</f>
        <v>MarfrigCattle</v>
      </c>
      <c r="J2697" t="str">
        <f>INDEX('Company+Product scope'!D:D,MATCH(Table3[[#This Row],[Company+Product key]],'Company+Product scope'!C:C,0))</f>
        <v>Yes</v>
      </c>
    </row>
    <row r="2698" spans="1:10">
      <c r="A2698" t="s">
        <v>51</v>
      </c>
      <c r="B2698" t="s">
        <v>59</v>
      </c>
      <c r="C2698" t="s">
        <v>53</v>
      </c>
      <c r="D2698" t="s">
        <v>57</v>
      </c>
      <c r="E2698">
        <v>100</v>
      </c>
      <c r="F2698" t="s">
        <v>116</v>
      </c>
      <c r="G2698" t="s">
        <v>96</v>
      </c>
      <c r="H2698" s="321">
        <v>1552087264.3981256</v>
      </c>
      <c r="I2698" t="str">
        <f>Table3[[#This Row],[Company ]]&amp;Table3[[#This Row],[Product]]</f>
        <v>MarfrigCattle</v>
      </c>
      <c r="J2698" t="str">
        <f>INDEX('Company+Product scope'!D:D,MATCH(Table3[[#This Row],[Company+Product key]],'Company+Product scope'!C:C,0))</f>
        <v>Yes</v>
      </c>
    </row>
    <row r="2699" spans="1:10">
      <c r="A2699" t="s">
        <v>51</v>
      </c>
      <c r="B2699" t="s">
        <v>60</v>
      </c>
      <c r="C2699" t="s">
        <v>53</v>
      </c>
      <c r="D2699" t="s">
        <v>57</v>
      </c>
      <c r="E2699">
        <v>100</v>
      </c>
      <c r="F2699" t="s">
        <v>116</v>
      </c>
      <c r="G2699" t="s">
        <v>96</v>
      </c>
      <c r="H2699" s="321">
        <v>3691336347.2222219</v>
      </c>
      <c r="I2699" t="str">
        <f>Table3[[#This Row],[Company ]]&amp;Table3[[#This Row],[Product]]</f>
        <v>CargillCattle</v>
      </c>
      <c r="J2699" t="str">
        <f>INDEX('Company+Product scope'!D:D,MATCH(Table3[[#This Row],[Company+Product key]],'Company+Product scope'!C:C,0))</f>
        <v>Yes</v>
      </c>
    </row>
    <row r="2700" spans="1:10">
      <c r="A2700" t="s">
        <v>51</v>
      </c>
      <c r="B2700" t="s">
        <v>60</v>
      </c>
      <c r="C2700" t="s">
        <v>53</v>
      </c>
      <c r="D2700" t="s">
        <v>58</v>
      </c>
      <c r="E2700">
        <v>100</v>
      </c>
      <c r="F2700" t="s">
        <v>116</v>
      </c>
      <c r="G2700" t="s">
        <v>96</v>
      </c>
      <c r="H2700" s="321">
        <v>231229375</v>
      </c>
      <c r="I2700" t="str">
        <f>Table3[[#This Row],[Company ]]&amp;Table3[[#This Row],[Product]]</f>
        <v>CargillCattle</v>
      </c>
      <c r="J2700" t="str">
        <f>INDEX('Company+Product scope'!D:D,MATCH(Table3[[#This Row],[Company+Product key]],'Company+Product scope'!C:C,0))</f>
        <v>Yes</v>
      </c>
    </row>
    <row r="2701" spans="1:10">
      <c r="A2701" t="s">
        <v>51</v>
      </c>
      <c r="B2701" t="s">
        <v>61</v>
      </c>
      <c r="C2701" t="s">
        <v>53</v>
      </c>
      <c r="D2701" t="s">
        <v>57</v>
      </c>
      <c r="E2701">
        <v>100</v>
      </c>
      <c r="F2701" t="s">
        <v>116</v>
      </c>
      <c r="G2701" t="s">
        <v>96</v>
      </c>
      <c r="H2701" s="321">
        <v>3117906079.0299602</v>
      </c>
      <c r="I2701" t="str">
        <f>Table3[[#This Row],[Company ]]&amp;Table3[[#This Row],[Product]]</f>
        <v>TysonCattle</v>
      </c>
      <c r="J2701" t="str">
        <f>INDEX('Company+Product scope'!D:D,MATCH(Table3[[#This Row],[Company+Product key]],'Company+Product scope'!C:C,0))</f>
        <v>Yes</v>
      </c>
    </row>
    <row r="2702" spans="1:10">
      <c r="A2702" t="s">
        <v>51</v>
      </c>
      <c r="B2702" t="s">
        <v>61</v>
      </c>
      <c r="C2702" t="s">
        <v>53</v>
      </c>
      <c r="D2702" t="s">
        <v>58</v>
      </c>
      <c r="E2702">
        <v>100</v>
      </c>
      <c r="F2702" t="s">
        <v>116</v>
      </c>
      <c r="G2702" t="s">
        <v>96</v>
      </c>
      <c r="H2702" s="321">
        <v>140221897.36904761</v>
      </c>
      <c r="I2702" t="str">
        <f>Table3[[#This Row],[Company ]]&amp;Table3[[#This Row],[Product]]</f>
        <v>TysonCattle</v>
      </c>
      <c r="J2702" t="str">
        <f>INDEX('Company+Product scope'!D:D,MATCH(Table3[[#This Row],[Company+Product key]],'Company+Product scope'!C:C,0))</f>
        <v>Yes</v>
      </c>
    </row>
    <row r="2703" spans="1:10">
      <c r="A2703" t="s">
        <v>51</v>
      </c>
      <c r="B2703" t="s">
        <v>62</v>
      </c>
      <c r="C2703" t="s">
        <v>53</v>
      </c>
      <c r="D2703" t="s">
        <v>54</v>
      </c>
      <c r="E2703">
        <v>100</v>
      </c>
      <c r="F2703" t="s">
        <v>116</v>
      </c>
      <c r="G2703" t="s">
        <v>96</v>
      </c>
      <c r="H2703" s="321">
        <v>1046940451.375</v>
      </c>
      <c r="I2703" t="str">
        <f>Table3[[#This Row],[Company ]]&amp;Table3[[#This Row],[Product]]</f>
        <v>MinervaCattle</v>
      </c>
      <c r="J2703" t="str">
        <f>INDEX('Company+Product scope'!D:D,MATCH(Table3[[#This Row],[Company+Product key]],'Company+Product scope'!C:C,0))</f>
        <v>Yes</v>
      </c>
    </row>
    <row r="2704" spans="1:10">
      <c r="A2704" t="s">
        <v>51</v>
      </c>
      <c r="B2704" t="s">
        <v>63</v>
      </c>
      <c r="C2704" t="s">
        <v>53</v>
      </c>
      <c r="D2704" t="s">
        <v>64</v>
      </c>
      <c r="E2704">
        <v>100</v>
      </c>
      <c r="F2704" t="s">
        <v>116</v>
      </c>
      <c r="G2704" t="s">
        <v>96</v>
      </c>
      <c r="H2704" s="321">
        <v>885811200.00000012</v>
      </c>
      <c r="I2704" t="str">
        <f>Table3[[#This Row],[Company ]]&amp;Table3[[#This Row],[Product]]</f>
        <v>BigardCattle</v>
      </c>
      <c r="J2704" t="str">
        <f>INDEX('Company+Product scope'!D:D,MATCH(Table3[[#This Row],[Company+Product key]],'Company+Product scope'!C:C,0))</f>
        <v>Yes</v>
      </c>
    </row>
    <row r="2705" spans="1:10">
      <c r="A2705" t="s">
        <v>51</v>
      </c>
      <c r="B2705" t="s">
        <v>65</v>
      </c>
      <c r="C2705" t="s">
        <v>53</v>
      </c>
      <c r="D2705" t="s">
        <v>64</v>
      </c>
      <c r="E2705">
        <v>100</v>
      </c>
      <c r="F2705" t="s">
        <v>116</v>
      </c>
      <c r="G2705" t="s">
        <v>96</v>
      </c>
      <c r="H2705" s="321">
        <v>855075280</v>
      </c>
      <c r="I2705" t="str">
        <f>Table3[[#This Row],[Company ]]&amp;Table3[[#This Row],[Product]]</f>
        <v>Gruppo CremoniniCattle</v>
      </c>
      <c r="J2705" t="str">
        <f>INDEX('Company+Product scope'!D:D,MATCH(Table3[[#This Row],[Company+Product key]],'Company+Product scope'!C:C,0))</f>
        <v>Yes</v>
      </c>
    </row>
    <row r="2706" spans="1:10">
      <c r="A2706" t="s">
        <v>51</v>
      </c>
      <c r="B2706" t="s">
        <v>66</v>
      </c>
      <c r="C2706" t="s">
        <v>53</v>
      </c>
      <c r="D2706" t="s">
        <v>64</v>
      </c>
      <c r="E2706">
        <v>100</v>
      </c>
      <c r="F2706" t="s">
        <v>116</v>
      </c>
      <c r="G2706" t="s">
        <v>96</v>
      </c>
      <c r="H2706" s="321">
        <v>351227272.60949999</v>
      </c>
      <c r="I2706" t="str">
        <f>Table3[[#This Row],[Company ]]&amp;Table3[[#This Row],[Product]]</f>
        <v>Vion Food GroupCattle</v>
      </c>
      <c r="J2706" t="str">
        <f>INDEX('Company+Product scope'!D:D,MATCH(Table3[[#This Row],[Company+Product key]],'Company+Product scope'!C:C,0))</f>
        <v>Yes</v>
      </c>
    </row>
    <row r="2707" spans="1:10">
      <c r="A2707" t="s">
        <v>51</v>
      </c>
      <c r="B2707" t="s">
        <v>67</v>
      </c>
      <c r="C2707" t="s">
        <v>53</v>
      </c>
      <c r="D2707" t="s">
        <v>64</v>
      </c>
      <c r="E2707">
        <v>100</v>
      </c>
      <c r="F2707" t="s">
        <v>116</v>
      </c>
      <c r="G2707" t="s">
        <v>96</v>
      </c>
      <c r="H2707" s="321">
        <v>349525971</v>
      </c>
      <c r="I2707" t="str">
        <f>Table3[[#This Row],[Company ]]&amp;Table3[[#This Row],[Product]]</f>
        <v>Danish CrownCattle</v>
      </c>
      <c r="J2707" t="str">
        <f>INDEX('Company+Product scope'!D:D,MATCH(Table3[[#This Row],[Company+Product key]],'Company+Product scope'!C:C,0))</f>
        <v>Yes</v>
      </c>
    </row>
    <row r="2708" spans="1:10">
      <c r="A2708" t="s">
        <v>51</v>
      </c>
      <c r="B2708" t="s">
        <v>68</v>
      </c>
      <c r="C2708" t="s">
        <v>53</v>
      </c>
      <c r="D2708" t="s">
        <v>58</v>
      </c>
      <c r="E2708">
        <v>100</v>
      </c>
      <c r="F2708" t="s">
        <v>116</v>
      </c>
      <c r="G2708" t="s">
        <v>96</v>
      </c>
      <c r="H2708" s="321">
        <v>231229375</v>
      </c>
      <c r="I2708" t="str">
        <f>Table3[[#This Row],[Company ]]&amp;Table3[[#This Row],[Product]]</f>
        <v>Teys Cattle</v>
      </c>
      <c r="J2708" t="str">
        <f>INDEX('Company+Product scope'!D:D,MATCH(Table3[[#This Row],[Company+Product key]],'Company+Product scope'!C:C,0))</f>
        <v>Yes</v>
      </c>
    </row>
    <row r="2709" spans="1:10">
      <c r="A2709" t="s">
        <v>51</v>
      </c>
      <c r="B2709" t="s">
        <v>69</v>
      </c>
      <c r="C2709" t="s">
        <v>53</v>
      </c>
      <c r="D2709" t="s">
        <v>64</v>
      </c>
      <c r="E2709">
        <v>100</v>
      </c>
      <c r="F2709" t="s">
        <v>116</v>
      </c>
      <c r="G2709" t="s">
        <v>96</v>
      </c>
      <c r="H2709" s="321">
        <v>174671246.40000001</v>
      </c>
      <c r="I2709" t="str">
        <f>Table3[[#This Row],[Company ]]&amp;Table3[[#This Row],[Product]]</f>
        <v>WestfleischCattle</v>
      </c>
      <c r="J2709" t="str">
        <f>INDEX('Company+Product scope'!D:D,MATCH(Table3[[#This Row],[Company+Product key]],'Company+Product scope'!C:C,0))</f>
        <v>Yes</v>
      </c>
    </row>
    <row r="2710" spans="1:10">
      <c r="A2710" t="s">
        <v>51</v>
      </c>
      <c r="B2710" t="s">
        <v>70</v>
      </c>
      <c r="C2710" t="s">
        <v>53</v>
      </c>
      <c r="D2710" t="s">
        <v>64</v>
      </c>
      <c r="E2710">
        <v>100</v>
      </c>
      <c r="F2710" t="s">
        <v>116</v>
      </c>
      <c r="G2710" t="s">
        <v>96</v>
      </c>
      <c r="H2710" s="321">
        <v>166965162</v>
      </c>
      <c r="I2710" t="str">
        <f>Table3[[#This Row],[Company ]]&amp;Table3[[#This Row],[Product]]</f>
        <v>Tönnies GroupCattle</v>
      </c>
      <c r="J2710" t="str">
        <f>INDEX('Company+Product scope'!D:D,MATCH(Table3[[#This Row],[Company+Product key]],'Company+Product scope'!C:C,0))</f>
        <v>Yes</v>
      </c>
    </row>
    <row r="2711" spans="1:10">
      <c r="A2711" t="s">
        <v>51</v>
      </c>
      <c r="B2711" t="s">
        <v>52</v>
      </c>
      <c r="C2711" t="s">
        <v>71</v>
      </c>
      <c r="D2711" t="s">
        <v>57</v>
      </c>
      <c r="E2711">
        <v>100</v>
      </c>
      <c r="F2711" t="s">
        <v>116</v>
      </c>
      <c r="G2711" t="s">
        <v>96</v>
      </c>
      <c r="H2711" s="321">
        <v>2159999257.8993235</v>
      </c>
      <c r="I2711" t="str">
        <f>Table3[[#This Row],[Company ]]&amp;Table3[[#This Row],[Product]]</f>
        <v>JBSChicken</v>
      </c>
      <c r="J2711" t="str">
        <f>INDEX('Company+Product scope'!D:D,MATCH(Table3[[#This Row],[Company+Product key]],'Company+Product scope'!C:C,0))</f>
        <v>Yes</v>
      </c>
    </row>
    <row r="2712" spans="1:10">
      <c r="A2712" t="s">
        <v>51</v>
      </c>
      <c r="B2712" t="s">
        <v>52</v>
      </c>
      <c r="C2712" t="s">
        <v>71</v>
      </c>
      <c r="D2712" t="s">
        <v>54</v>
      </c>
      <c r="E2712">
        <v>100</v>
      </c>
      <c r="F2712" t="s">
        <v>116</v>
      </c>
      <c r="G2712" t="s">
        <v>96</v>
      </c>
      <c r="H2712" s="321">
        <v>1995315502.7520003</v>
      </c>
      <c r="I2712" t="str">
        <f>Table3[[#This Row],[Company ]]&amp;Table3[[#This Row],[Product]]</f>
        <v>JBSChicken</v>
      </c>
      <c r="J2712" t="str">
        <f>INDEX('Company+Product scope'!D:D,MATCH(Table3[[#This Row],[Company+Product key]],'Company+Product scope'!C:C,0))</f>
        <v>Yes</v>
      </c>
    </row>
    <row r="2713" spans="1:10">
      <c r="A2713" t="s">
        <v>51</v>
      </c>
      <c r="B2713" t="s">
        <v>52</v>
      </c>
      <c r="C2713" t="s">
        <v>71</v>
      </c>
      <c r="D2713" t="s">
        <v>64</v>
      </c>
      <c r="E2713">
        <v>100</v>
      </c>
      <c r="F2713" t="s">
        <v>116</v>
      </c>
      <c r="G2713" t="s">
        <v>96</v>
      </c>
      <c r="H2713" s="321">
        <v>406267623.14363086</v>
      </c>
      <c r="I2713" t="str">
        <f>Table3[[#This Row],[Company ]]&amp;Table3[[#This Row],[Product]]</f>
        <v>JBSChicken</v>
      </c>
      <c r="J2713" t="str">
        <f>INDEX('Company+Product scope'!D:D,MATCH(Table3[[#This Row],[Company+Product key]],'Company+Product scope'!C:C,0))</f>
        <v>Yes</v>
      </c>
    </row>
    <row r="2714" spans="1:10">
      <c r="A2714" t="s">
        <v>51</v>
      </c>
      <c r="B2714" t="s">
        <v>61</v>
      </c>
      <c r="C2714" t="s">
        <v>71</v>
      </c>
      <c r="D2714" t="s">
        <v>57</v>
      </c>
      <c r="E2714">
        <v>100</v>
      </c>
      <c r="F2714" t="s">
        <v>116</v>
      </c>
      <c r="G2714" t="s">
        <v>96</v>
      </c>
      <c r="H2714" s="321">
        <v>2077079900.7483871</v>
      </c>
      <c r="I2714" t="str">
        <f>Table3[[#This Row],[Company ]]&amp;Table3[[#This Row],[Product]]</f>
        <v>TysonChicken</v>
      </c>
      <c r="J2714" t="str">
        <f>INDEX('Company+Product scope'!D:D,MATCH(Table3[[#This Row],[Company+Product key]],'Company+Product scope'!C:C,0))</f>
        <v>Yes</v>
      </c>
    </row>
    <row r="2715" spans="1:10">
      <c r="A2715" t="s">
        <v>51</v>
      </c>
      <c r="B2715" t="s">
        <v>61</v>
      </c>
      <c r="C2715" t="s">
        <v>71</v>
      </c>
      <c r="D2715" t="s">
        <v>72</v>
      </c>
      <c r="E2715">
        <v>100</v>
      </c>
      <c r="F2715" t="s">
        <v>116</v>
      </c>
      <c r="G2715" t="s">
        <v>96</v>
      </c>
      <c r="H2715" s="321">
        <v>159145121.03225806</v>
      </c>
      <c r="I2715" t="str">
        <f>Table3[[#This Row],[Company ]]&amp;Table3[[#This Row],[Product]]</f>
        <v>TysonChicken</v>
      </c>
      <c r="J2715" t="str">
        <f>INDEX('Company+Product scope'!D:D,MATCH(Table3[[#This Row],[Company+Product key]],'Company+Product scope'!C:C,0))</f>
        <v>Yes</v>
      </c>
    </row>
    <row r="2716" spans="1:10">
      <c r="A2716" t="s">
        <v>51</v>
      </c>
      <c r="B2716" t="s">
        <v>73</v>
      </c>
      <c r="C2716" t="s">
        <v>71</v>
      </c>
      <c r="D2716" t="s">
        <v>54</v>
      </c>
      <c r="E2716">
        <v>100</v>
      </c>
      <c r="F2716" t="s">
        <v>116</v>
      </c>
      <c r="G2716" t="s">
        <v>96</v>
      </c>
      <c r="H2716" s="321">
        <v>2277703789.5040007</v>
      </c>
      <c r="I2716" t="str">
        <f>Table3[[#This Row],[Company ]]&amp;Table3[[#This Row],[Product]]</f>
        <v>BRFChicken</v>
      </c>
      <c r="J2716" t="str">
        <f>INDEX('Company+Product scope'!D:D,MATCH(Table3[[#This Row],[Company+Product key]],'Company+Product scope'!C:C,0))</f>
        <v>Yes</v>
      </c>
    </row>
    <row r="2717" spans="1:10">
      <c r="A2717" t="s">
        <v>51</v>
      </c>
      <c r="B2717" t="s">
        <v>74</v>
      </c>
      <c r="C2717" t="s">
        <v>71</v>
      </c>
      <c r="D2717" t="s">
        <v>72</v>
      </c>
      <c r="E2717">
        <v>100</v>
      </c>
      <c r="F2717" t="s">
        <v>116</v>
      </c>
      <c r="G2717" t="s">
        <v>96</v>
      </c>
      <c r="H2717" s="321">
        <v>901502784</v>
      </c>
      <c r="I2717" t="str">
        <f>Table3[[#This Row],[Company ]]&amp;Table3[[#This Row],[Product]]</f>
        <v>Wen's Food GroupChicken</v>
      </c>
      <c r="J2717" t="str">
        <f>INDEX('Company+Product scope'!D:D,MATCH(Table3[[#This Row],[Company+Product key]],'Company+Product scope'!C:C,0))</f>
        <v>Yes</v>
      </c>
    </row>
    <row r="2718" spans="1:10">
      <c r="A2718" t="s">
        <v>51</v>
      </c>
      <c r="B2718" t="s">
        <v>60</v>
      </c>
      <c r="C2718" t="s">
        <v>71</v>
      </c>
      <c r="D2718" t="s">
        <v>57</v>
      </c>
      <c r="E2718">
        <v>100</v>
      </c>
      <c r="F2718" t="s">
        <v>116</v>
      </c>
      <c r="G2718" t="s">
        <v>96</v>
      </c>
      <c r="H2718" s="321">
        <v>641807337.60000002</v>
      </c>
      <c r="I2718" t="str">
        <f>Table3[[#This Row],[Company ]]&amp;Table3[[#This Row],[Product]]</f>
        <v>CargillChicken</v>
      </c>
      <c r="J2718" t="str">
        <f>INDEX('Company+Product scope'!D:D,MATCH(Table3[[#This Row],[Company+Product key]],'Company+Product scope'!C:C,0))</f>
        <v>Yes</v>
      </c>
    </row>
    <row r="2719" spans="1:10">
      <c r="A2719" t="s">
        <v>51</v>
      </c>
      <c r="B2719" t="s">
        <v>60</v>
      </c>
      <c r="C2719" t="s">
        <v>71</v>
      </c>
      <c r="D2719" t="s">
        <v>54</v>
      </c>
      <c r="E2719">
        <v>100</v>
      </c>
      <c r="F2719" t="s">
        <v>116</v>
      </c>
      <c r="G2719" t="s">
        <v>96</v>
      </c>
      <c r="H2719" s="321">
        <v>380053960</v>
      </c>
      <c r="I2719" t="str">
        <f>Table3[[#This Row],[Company ]]&amp;Table3[[#This Row],[Product]]</f>
        <v>CargillChicken</v>
      </c>
      <c r="J2719" t="str">
        <f>INDEX('Company+Product scope'!D:D,MATCH(Table3[[#This Row],[Company+Product key]],'Company+Product scope'!C:C,0))</f>
        <v>Yes</v>
      </c>
    </row>
    <row r="2720" spans="1:10">
      <c r="A2720" t="s">
        <v>51</v>
      </c>
      <c r="B2720" t="s">
        <v>60</v>
      </c>
      <c r="C2720" t="s">
        <v>71</v>
      </c>
      <c r="D2720" t="s">
        <v>72</v>
      </c>
      <c r="E2720">
        <v>100</v>
      </c>
      <c r="F2720" t="s">
        <v>116</v>
      </c>
      <c r="G2720" t="s">
        <v>96</v>
      </c>
      <c r="H2720" s="321">
        <v>137168640</v>
      </c>
      <c r="I2720" t="str">
        <f>Table3[[#This Row],[Company ]]&amp;Table3[[#This Row],[Product]]</f>
        <v>CargillChicken</v>
      </c>
      <c r="J2720" t="str">
        <f>INDEX('Company+Product scope'!D:D,MATCH(Table3[[#This Row],[Company+Product key]],'Company+Product scope'!C:C,0))</f>
        <v>Yes</v>
      </c>
    </row>
    <row r="2721" spans="1:10">
      <c r="A2721" t="s">
        <v>51</v>
      </c>
      <c r="B2721" t="s">
        <v>60</v>
      </c>
      <c r="C2721" t="s">
        <v>71</v>
      </c>
      <c r="D2721" t="s">
        <v>64</v>
      </c>
      <c r="E2721">
        <v>100</v>
      </c>
      <c r="F2721" t="s">
        <v>116</v>
      </c>
      <c r="G2721" t="s">
        <v>96</v>
      </c>
      <c r="H2721" s="321">
        <v>148366944</v>
      </c>
      <c r="I2721" t="str">
        <f>Table3[[#This Row],[Company ]]&amp;Table3[[#This Row],[Product]]</f>
        <v>CargillChicken</v>
      </c>
      <c r="J2721" t="str">
        <f>INDEX('Company+Product scope'!D:D,MATCH(Table3[[#This Row],[Company+Product key]],'Company+Product scope'!C:C,0))</f>
        <v>Yes</v>
      </c>
    </row>
    <row r="2722" spans="1:10">
      <c r="A2722" t="s">
        <v>51</v>
      </c>
      <c r="B2722" t="s">
        <v>75</v>
      </c>
      <c r="C2722" t="s">
        <v>71</v>
      </c>
      <c r="D2722" t="s">
        <v>72</v>
      </c>
      <c r="E2722">
        <v>100</v>
      </c>
      <c r="F2722" t="s">
        <v>116</v>
      </c>
      <c r="G2722" t="s">
        <v>96</v>
      </c>
      <c r="H2722" s="321">
        <v>747569088</v>
      </c>
      <c r="I2722" t="str">
        <f>Table3[[#This Row],[Company ]]&amp;Table3[[#This Row],[Product]]</f>
        <v>JapfaChicken</v>
      </c>
      <c r="J2722" t="str">
        <f>INDEX('Company+Product scope'!D:D,MATCH(Table3[[#This Row],[Company+Product key]],'Company+Product scope'!C:C,0))</f>
        <v>Yes</v>
      </c>
    </row>
    <row r="2723" spans="1:10">
      <c r="A2723" t="s">
        <v>51</v>
      </c>
      <c r="B2723" t="s">
        <v>76</v>
      </c>
      <c r="C2723" t="s">
        <v>71</v>
      </c>
      <c r="D2723" t="s">
        <v>72</v>
      </c>
      <c r="E2723">
        <v>100</v>
      </c>
      <c r="F2723" t="s">
        <v>116</v>
      </c>
      <c r="G2723" t="s">
        <v>96</v>
      </c>
      <c r="H2723" s="321">
        <v>617258880</v>
      </c>
      <c r="I2723" t="str">
        <f>Table3[[#This Row],[Company ]]&amp;Table3[[#This Row],[Product]]</f>
        <v>Wellhope AgritechChicken</v>
      </c>
      <c r="J2723" t="str">
        <f>INDEX('Company+Product scope'!D:D,MATCH(Table3[[#This Row],[Company+Product key]],'Company+Product scope'!C:C,0))</f>
        <v>Yes</v>
      </c>
    </row>
    <row r="2724" spans="1:10">
      <c r="A2724" t="s">
        <v>51</v>
      </c>
      <c r="B2724" t="s">
        <v>77</v>
      </c>
      <c r="C2724" t="s">
        <v>71</v>
      </c>
      <c r="D2724" t="s">
        <v>72</v>
      </c>
      <c r="E2724">
        <v>100</v>
      </c>
      <c r="F2724" t="s">
        <v>116</v>
      </c>
      <c r="G2724" t="s">
        <v>96</v>
      </c>
      <c r="H2724" s="321">
        <v>522002880</v>
      </c>
      <c r="I2724" t="str">
        <f>Table3[[#This Row],[Company ]]&amp;Table3[[#This Row],[Product]]</f>
        <v>Charoen PokphandChicken</v>
      </c>
      <c r="J2724" t="str">
        <f>INDEX('Company+Product scope'!D:D,MATCH(Table3[[#This Row],[Company+Product key]],'Company+Product scope'!C:C,0))</f>
        <v>Yes</v>
      </c>
    </row>
    <row r="2725" spans="1:10">
      <c r="A2725" t="s">
        <v>51</v>
      </c>
      <c r="B2725" t="s">
        <v>77</v>
      </c>
      <c r="C2725" t="s">
        <v>71</v>
      </c>
      <c r="D2725" t="s">
        <v>78</v>
      </c>
      <c r="E2725">
        <v>100</v>
      </c>
      <c r="F2725" t="s">
        <v>116</v>
      </c>
      <c r="G2725" t="s">
        <v>96</v>
      </c>
      <c r="H2725" s="321">
        <v>67128600</v>
      </c>
      <c r="I2725" t="str">
        <f>Table3[[#This Row],[Company ]]&amp;Table3[[#This Row],[Product]]</f>
        <v>Charoen PokphandChicken</v>
      </c>
      <c r="J2725" t="str">
        <f>INDEX('Company+Product scope'!D:D,MATCH(Table3[[#This Row],[Company+Product key]],'Company+Product scope'!C:C,0))</f>
        <v>Yes</v>
      </c>
    </row>
    <row r="2726" spans="1:10">
      <c r="A2726" t="s">
        <v>51</v>
      </c>
      <c r="B2726" t="s">
        <v>79</v>
      </c>
      <c r="C2726" t="s">
        <v>71</v>
      </c>
      <c r="D2726" t="s">
        <v>72</v>
      </c>
      <c r="E2726">
        <v>100</v>
      </c>
      <c r="F2726" t="s">
        <v>116</v>
      </c>
      <c r="G2726" t="s">
        <v>96</v>
      </c>
      <c r="H2726" s="321">
        <v>518192640</v>
      </c>
      <c r="I2726" t="str">
        <f>Table3[[#This Row],[Company ]]&amp;Table3[[#This Row],[Product]]</f>
        <v>Fuijan Sunner DevelopmentChicken</v>
      </c>
      <c r="J2726" t="str">
        <f>INDEX('Company+Product scope'!D:D,MATCH(Table3[[#This Row],[Company+Product key]],'Company+Product scope'!C:C,0))</f>
        <v>Yes</v>
      </c>
    </row>
    <row r="2727" spans="1:10">
      <c r="A2727" t="s">
        <v>51</v>
      </c>
      <c r="B2727" t="s">
        <v>80</v>
      </c>
      <c r="C2727" t="s">
        <v>71</v>
      </c>
      <c r="D2727" t="s">
        <v>57</v>
      </c>
      <c r="E2727">
        <v>100</v>
      </c>
      <c r="F2727" t="s">
        <v>116</v>
      </c>
      <c r="G2727" t="s">
        <v>96</v>
      </c>
      <c r="H2727" s="321">
        <v>802858320</v>
      </c>
      <c r="I2727" t="str">
        <f>Table3[[#This Row],[Company ]]&amp;Table3[[#This Row],[Product]]</f>
        <v>Koch FoodsChicken</v>
      </c>
      <c r="J2727" t="str">
        <f>INDEX('Company+Product scope'!D:D,MATCH(Table3[[#This Row],[Company+Product key]],'Company+Product scope'!C:C,0))</f>
        <v>Yes</v>
      </c>
    </row>
    <row r="2728" spans="1:10">
      <c r="A2728" t="s">
        <v>51</v>
      </c>
      <c r="B2728" t="s">
        <v>81</v>
      </c>
      <c r="C2728" t="s">
        <v>71</v>
      </c>
      <c r="D2728" t="s">
        <v>82</v>
      </c>
      <c r="E2728">
        <v>100</v>
      </c>
      <c r="F2728" t="s">
        <v>116</v>
      </c>
      <c r="G2728" t="s">
        <v>96</v>
      </c>
      <c r="H2728" s="321">
        <v>539285747</v>
      </c>
      <c r="I2728" t="str">
        <f>Table3[[#This Row],[Company ]]&amp;Table3[[#This Row],[Product]]</f>
        <v>Arab Company for Livestock Development (ACOLID)Chicken</v>
      </c>
      <c r="J2728" t="str">
        <f>INDEX('Company+Product scope'!D:D,MATCH(Table3[[#This Row],[Company+Product key]],'Company+Product scope'!C:C,0))</f>
        <v>Yes</v>
      </c>
    </row>
    <row r="2729" spans="1:10">
      <c r="A2729" t="s">
        <v>51</v>
      </c>
      <c r="B2729" t="s">
        <v>83</v>
      </c>
      <c r="C2729" t="s">
        <v>71</v>
      </c>
      <c r="D2729" t="s">
        <v>72</v>
      </c>
      <c r="E2729">
        <v>100</v>
      </c>
      <c r="F2729" t="s">
        <v>116</v>
      </c>
      <c r="G2729" t="s">
        <v>96</v>
      </c>
      <c r="H2729" s="321">
        <v>501259933.44</v>
      </c>
      <c r="I2729" t="str">
        <f>Table3[[#This Row],[Company ]]&amp;Table3[[#This Row],[Product]]</f>
        <v>New Hope GroupChicken</v>
      </c>
      <c r="J2729" t="str">
        <f>INDEX('Company+Product scope'!D:D,MATCH(Table3[[#This Row],[Company+Product key]],'Company+Product scope'!C:C,0))</f>
        <v>Yes</v>
      </c>
    </row>
    <row r="2730" spans="1:10">
      <c r="A2730" t="s">
        <v>51</v>
      </c>
      <c r="B2730" t="s">
        <v>84</v>
      </c>
      <c r="C2730" t="s">
        <v>71</v>
      </c>
      <c r="D2730" t="s">
        <v>54</v>
      </c>
      <c r="E2730">
        <v>100</v>
      </c>
      <c r="F2730" t="s">
        <v>116</v>
      </c>
      <c r="G2730" t="s">
        <v>96</v>
      </c>
      <c r="H2730" s="321">
        <v>713484200</v>
      </c>
      <c r="I2730" t="str">
        <f>Table3[[#This Row],[Company ]]&amp;Table3[[#This Row],[Product]]</f>
        <v>Industrias BachocoChicken</v>
      </c>
      <c r="J2730" t="str">
        <f>INDEX('Company+Product scope'!D:D,MATCH(Table3[[#This Row],[Company+Product key]],'Company+Product scope'!C:C,0))</f>
        <v>Yes</v>
      </c>
    </row>
    <row r="2731" spans="1:10">
      <c r="A2731" t="s">
        <v>51</v>
      </c>
      <c r="B2731" t="s">
        <v>84</v>
      </c>
      <c r="C2731" t="s">
        <v>71</v>
      </c>
      <c r="D2731" t="s">
        <v>57</v>
      </c>
      <c r="E2731">
        <v>100</v>
      </c>
      <c r="F2731" t="s">
        <v>116</v>
      </c>
      <c r="G2731" t="s">
        <v>96</v>
      </c>
      <c r="H2731" s="321">
        <v>161769960</v>
      </c>
      <c r="I2731" t="str">
        <f>Table3[[#This Row],[Company ]]&amp;Table3[[#This Row],[Product]]</f>
        <v>Industrias BachocoChicken</v>
      </c>
      <c r="J2731" t="str">
        <f>INDEX('Company+Product scope'!D:D,MATCH(Table3[[#This Row],[Company+Product key]],'Company+Product scope'!C:C,0))</f>
        <v>Yes</v>
      </c>
    </row>
    <row r="2732" spans="1:10">
      <c r="A2732" t="s">
        <v>51</v>
      </c>
      <c r="B2732" t="s">
        <v>85</v>
      </c>
      <c r="C2732" t="s">
        <v>71</v>
      </c>
      <c r="D2732" t="s">
        <v>57</v>
      </c>
      <c r="E2732">
        <v>100</v>
      </c>
      <c r="F2732" t="s">
        <v>116</v>
      </c>
      <c r="G2732" t="s">
        <v>96</v>
      </c>
      <c r="H2732" s="321">
        <v>736952040</v>
      </c>
      <c r="I2732" t="str">
        <f>Table3[[#This Row],[Company ]]&amp;Table3[[#This Row],[Product]]</f>
        <v>Perdue FarmsChicken</v>
      </c>
      <c r="J2732" t="str">
        <f>INDEX('Company+Product scope'!D:D,MATCH(Table3[[#This Row],[Company+Product key]],'Company+Product scope'!C:C,0))</f>
        <v>Yes</v>
      </c>
    </row>
    <row r="2733" spans="1:10">
      <c r="A2733" t="s">
        <v>51</v>
      </c>
      <c r="B2733" t="s">
        <v>86</v>
      </c>
      <c r="C2733" t="s">
        <v>71</v>
      </c>
      <c r="D2733" t="s">
        <v>57</v>
      </c>
      <c r="E2733">
        <v>100</v>
      </c>
      <c r="F2733" t="s">
        <v>116</v>
      </c>
      <c r="G2733" t="s">
        <v>96</v>
      </c>
      <c r="H2733" s="321">
        <v>641807337.60000002</v>
      </c>
      <c r="I2733" t="str">
        <f>Table3[[#This Row],[Company ]]&amp;Table3[[#This Row],[Product]]</f>
        <v>Continental Grain CompanyChicken</v>
      </c>
      <c r="J2733" t="str">
        <f>INDEX('Company+Product scope'!D:D,MATCH(Table3[[#This Row],[Company+Product key]],'Company+Product scope'!C:C,0))</f>
        <v>Yes</v>
      </c>
    </row>
    <row r="2734" spans="1:10">
      <c r="A2734" t="s">
        <v>51</v>
      </c>
      <c r="B2734" t="s">
        <v>87</v>
      </c>
      <c r="C2734" t="s">
        <v>71</v>
      </c>
      <c r="D2734" t="s">
        <v>72</v>
      </c>
      <c r="E2734">
        <v>100</v>
      </c>
      <c r="F2734" t="s">
        <v>116</v>
      </c>
      <c r="G2734" t="s">
        <v>96</v>
      </c>
      <c r="H2734" s="321">
        <v>159522048</v>
      </c>
      <c r="I2734" t="str">
        <f>Table3[[#This Row],[Company ]]&amp;Table3[[#This Row],[Product]]</f>
        <v>WH GroupChicken</v>
      </c>
      <c r="J2734" t="str">
        <f>INDEX('Company+Product scope'!D:D,MATCH(Table3[[#This Row],[Company+Product key]],'Company+Product scope'!C:C,0))</f>
        <v>Yes</v>
      </c>
    </row>
    <row r="2735" spans="1:10">
      <c r="A2735" t="s">
        <v>51</v>
      </c>
      <c r="B2735" t="s">
        <v>87</v>
      </c>
      <c r="C2735" t="s">
        <v>71</v>
      </c>
      <c r="D2735" t="s">
        <v>88</v>
      </c>
      <c r="E2735">
        <v>100</v>
      </c>
      <c r="F2735" t="s">
        <v>116</v>
      </c>
      <c r="G2735" t="s">
        <v>96</v>
      </c>
      <c r="H2735" s="321">
        <v>102690560</v>
      </c>
      <c r="I2735" t="str">
        <f>Table3[[#This Row],[Company ]]&amp;Table3[[#This Row],[Product]]</f>
        <v>WH GroupChicken</v>
      </c>
      <c r="J2735" t="str">
        <f>INDEX('Company+Product scope'!D:D,MATCH(Table3[[#This Row],[Company+Product key]],'Company+Product scope'!C:C,0))</f>
        <v>Yes</v>
      </c>
    </row>
    <row r="2736" spans="1:10">
      <c r="A2736" t="s">
        <v>51</v>
      </c>
      <c r="B2736" t="s">
        <v>89</v>
      </c>
      <c r="C2736" t="s">
        <v>71</v>
      </c>
      <c r="D2736" t="s">
        <v>54</v>
      </c>
      <c r="E2736">
        <v>100</v>
      </c>
      <c r="F2736" t="s">
        <v>116</v>
      </c>
      <c r="G2736" t="s">
        <v>96</v>
      </c>
      <c r="H2736" s="321">
        <v>453239072.00000012</v>
      </c>
      <c r="I2736" t="str">
        <f>Table3[[#This Row],[Company ]]&amp;Table3[[#This Row],[Product]]</f>
        <v>Aurora AlimentosChicken</v>
      </c>
      <c r="J2736" t="str">
        <f>INDEX('Company+Product scope'!D:D,MATCH(Table3[[#This Row],[Company+Product key]],'Company+Product scope'!C:C,0))</f>
        <v>Yes</v>
      </c>
    </row>
    <row r="2737" spans="1:10">
      <c r="A2737" t="s">
        <v>51</v>
      </c>
      <c r="B2737" t="s">
        <v>87</v>
      </c>
      <c r="C2737" t="s">
        <v>90</v>
      </c>
      <c r="D2737" t="s">
        <v>57</v>
      </c>
      <c r="E2737">
        <v>100</v>
      </c>
      <c r="F2737" t="s">
        <v>116</v>
      </c>
      <c r="G2737" t="s">
        <v>96</v>
      </c>
      <c r="H2737" s="321">
        <v>1487267742.7071776</v>
      </c>
      <c r="I2737" t="str">
        <f>Table3[[#This Row],[Company ]]&amp;Table3[[#This Row],[Product]]</f>
        <v>WH GroupPigs</v>
      </c>
      <c r="J2737" t="str">
        <f>INDEX('Company+Product scope'!D:D,MATCH(Table3[[#This Row],[Company+Product key]],'Company+Product scope'!C:C,0))</f>
        <v>Yes</v>
      </c>
    </row>
    <row r="2738" spans="1:10">
      <c r="A2738" t="s">
        <v>51</v>
      </c>
      <c r="B2738" t="s">
        <v>87</v>
      </c>
      <c r="C2738" t="s">
        <v>90</v>
      </c>
      <c r="D2738" t="s">
        <v>72</v>
      </c>
      <c r="E2738">
        <v>100</v>
      </c>
      <c r="F2738" t="s">
        <v>116</v>
      </c>
      <c r="G2738" t="s">
        <v>96</v>
      </c>
      <c r="H2738" s="321">
        <v>502573649.73654449</v>
      </c>
      <c r="I2738" t="str">
        <f>Table3[[#This Row],[Company ]]&amp;Table3[[#This Row],[Product]]</f>
        <v>WH GroupPigs</v>
      </c>
      <c r="J2738" t="str">
        <f>INDEX('Company+Product scope'!D:D,MATCH(Table3[[#This Row],[Company+Product key]],'Company+Product scope'!C:C,0))</f>
        <v>Yes</v>
      </c>
    </row>
    <row r="2739" spans="1:10">
      <c r="A2739" t="s">
        <v>51</v>
      </c>
      <c r="B2739" t="s">
        <v>87</v>
      </c>
      <c r="C2739" t="s">
        <v>90</v>
      </c>
      <c r="D2739" t="s">
        <v>88</v>
      </c>
      <c r="E2739">
        <v>100</v>
      </c>
      <c r="F2739" t="s">
        <v>116</v>
      </c>
      <c r="G2739" t="s">
        <v>96</v>
      </c>
      <c r="H2739" s="321">
        <v>288674945.46436208</v>
      </c>
      <c r="I2739" t="str">
        <f>Table3[[#This Row],[Company ]]&amp;Table3[[#This Row],[Product]]</f>
        <v>WH GroupPigs</v>
      </c>
      <c r="J2739" t="str">
        <f>INDEX('Company+Product scope'!D:D,MATCH(Table3[[#This Row],[Company+Product key]],'Company+Product scope'!C:C,0))</f>
        <v>Yes</v>
      </c>
    </row>
    <row r="2740" spans="1:10">
      <c r="A2740" t="s">
        <v>51</v>
      </c>
      <c r="B2740" t="s">
        <v>52</v>
      </c>
      <c r="C2740" t="s">
        <v>90</v>
      </c>
      <c r="D2740" t="s">
        <v>57</v>
      </c>
      <c r="E2740">
        <v>100</v>
      </c>
      <c r="F2740" t="s">
        <v>116</v>
      </c>
      <c r="G2740" t="s">
        <v>96</v>
      </c>
      <c r="H2740" s="321">
        <v>1343000764.8</v>
      </c>
      <c r="I2740" t="str">
        <f>Table3[[#This Row],[Company ]]&amp;Table3[[#This Row],[Product]]</f>
        <v>JBSPigs</v>
      </c>
      <c r="J2740" t="str">
        <f>INDEX('Company+Product scope'!D:D,MATCH(Table3[[#This Row],[Company+Product key]],'Company+Product scope'!C:C,0))</f>
        <v>Yes</v>
      </c>
    </row>
    <row r="2741" spans="1:10">
      <c r="A2741" t="s">
        <v>51</v>
      </c>
      <c r="B2741" t="s">
        <v>52</v>
      </c>
      <c r="C2741" t="s">
        <v>90</v>
      </c>
      <c r="D2741" t="s">
        <v>54</v>
      </c>
      <c r="E2741">
        <v>100</v>
      </c>
      <c r="F2741" t="s">
        <v>116</v>
      </c>
      <c r="G2741" t="s">
        <v>96</v>
      </c>
      <c r="H2741" s="321">
        <v>387686822.40000004</v>
      </c>
      <c r="I2741" t="str">
        <f>Table3[[#This Row],[Company ]]&amp;Table3[[#This Row],[Product]]</f>
        <v>JBSPigs</v>
      </c>
      <c r="J2741" t="str">
        <f>INDEX('Company+Product scope'!D:D,MATCH(Table3[[#This Row],[Company+Product key]],'Company+Product scope'!C:C,0))</f>
        <v>Yes</v>
      </c>
    </row>
    <row r="2742" spans="1:10">
      <c r="A2742" t="s">
        <v>51</v>
      </c>
      <c r="B2742" t="s">
        <v>52</v>
      </c>
      <c r="C2742" t="s">
        <v>90</v>
      </c>
      <c r="D2742" t="s">
        <v>58</v>
      </c>
      <c r="E2742">
        <v>100</v>
      </c>
      <c r="F2742" t="s">
        <v>116</v>
      </c>
      <c r="G2742" t="s">
        <v>96</v>
      </c>
      <c r="H2742" s="321">
        <v>72759207.456</v>
      </c>
      <c r="I2742" t="str">
        <f>Table3[[#This Row],[Company ]]&amp;Table3[[#This Row],[Product]]</f>
        <v>JBSPigs</v>
      </c>
      <c r="J2742" t="str">
        <f>INDEX('Company+Product scope'!D:D,MATCH(Table3[[#This Row],[Company+Product key]],'Company+Product scope'!C:C,0))</f>
        <v>Yes</v>
      </c>
    </row>
    <row r="2743" spans="1:10">
      <c r="A2743" t="s">
        <v>51</v>
      </c>
      <c r="B2743" t="s">
        <v>52</v>
      </c>
      <c r="C2743" t="s">
        <v>90</v>
      </c>
      <c r="D2743" t="s">
        <v>64</v>
      </c>
      <c r="E2743">
        <v>100</v>
      </c>
      <c r="F2743" t="s">
        <v>116</v>
      </c>
      <c r="G2743" t="s">
        <v>96</v>
      </c>
      <c r="H2743" s="321">
        <v>102739274.748</v>
      </c>
      <c r="I2743" t="str">
        <f>Table3[[#This Row],[Company ]]&amp;Table3[[#This Row],[Product]]</f>
        <v>JBSPigs</v>
      </c>
      <c r="J2743" t="str">
        <f>INDEX('Company+Product scope'!D:D,MATCH(Table3[[#This Row],[Company+Product key]],'Company+Product scope'!C:C,0))</f>
        <v>Yes</v>
      </c>
    </row>
    <row r="2744" spans="1:10">
      <c r="A2744" t="s">
        <v>51</v>
      </c>
      <c r="B2744" t="s">
        <v>61</v>
      </c>
      <c r="C2744" t="s">
        <v>90</v>
      </c>
      <c r="D2744" t="s">
        <v>57</v>
      </c>
      <c r="E2744">
        <v>100</v>
      </c>
      <c r="F2744" t="s">
        <v>116</v>
      </c>
      <c r="G2744" t="s">
        <v>96</v>
      </c>
      <c r="H2744" s="321">
        <v>1029178331.9999999</v>
      </c>
      <c r="I2744" t="str">
        <f>Table3[[#This Row],[Company ]]&amp;Table3[[#This Row],[Product]]</f>
        <v>TysonPigs</v>
      </c>
      <c r="J2744" t="str">
        <f>INDEX('Company+Product scope'!D:D,MATCH(Table3[[#This Row],[Company+Product key]],'Company+Product scope'!C:C,0))</f>
        <v>Yes</v>
      </c>
    </row>
    <row r="2745" spans="1:10">
      <c r="A2745" t="s">
        <v>51</v>
      </c>
      <c r="B2745" t="s">
        <v>70</v>
      </c>
      <c r="C2745" t="s">
        <v>90</v>
      </c>
      <c r="D2745" t="s">
        <v>64</v>
      </c>
      <c r="E2745">
        <v>100</v>
      </c>
      <c r="F2745" t="s">
        <v>116</v>
      </c>
      <c r="G2745" t="s">
        <v>96</v>
      </c>
      <c r="H2745" s="321">
        <v>897683399.99999988</v>
      </c>
      <c r="I2745" t="str">
        <f>Table3[[#This Row],[Company ]]&amp;Table3[[#This Row],[Product]]</f>
        <v>Tönnies GroupPigs</v>
      </c>
      <c r="J2745" t="str">
        <f>INDEX('Company+Product scope'!D:D,MATCH(Table3[[#This Row],[Company+Product key]],'Company+Product scope'!C:C,0))</f>
        <v>Yes</v>
      </c>
    </row>
    <row r="2746" spans="1:10">
      <c r="A2746" t="s">
        <v>51</v>
      </c>
      <c r="B2746" t="s">
        <v>67</v>
      </c>
      <c r="C2746" t="s">
        <v>90</v>
      </c>
      <c r="D2746" t="s">
        <v>64</v>
      </c>
      <c r="E2746">
        <v>100</v>
      </c>
      <c r="F2746" t="s">
        <v>116</v>
      </c>
      <c r="G2746" t="s">
        <v>96</v>
      </c>
      <c r="H2746" s="321">
        <v>737061146.39999998</v>
      </c>
      <c r="I2746" t="str">
        <f>Table3[[#This Row],[Company ]]&amp;Table3[[#This Row],[Product]]</f>
        <v>Danish CrownPigs</v>
      </c>
      <c r="J2746" t="str">
        <f>INDEX('Company+Product scope'!D:D,MATCH(Table3[[#This Row],[Company+Product key]],'Company+Product scope'!C:C,0))</f>
        <v>Yes</v>
      </c>
    </row>
    <row r="2747" spans="1:10">
      <c r="A2747" t="s">
        <v>51</v>
      </c>
      <c r="B2747" t="s">
        <v>67</v>
      </c>
      <c r="C2747" t="s">
        <v>90</v>
      </c>
      <c r="D2747" t="s">
        <v>88</v>
      </c>
      <c r="E2747">
        <v>100</v>
      </c>
      <c r="F2747" t="s">
        <v>116</v>
      </c>
      <c r="G2747" t="s">
        <v>96</v>
      </c>
      <c r="H2747" s="321">
        <v>58567077.600000001</v>
      </c>
      <c r="I2747" t="str">
        <f>Table3[[#This Row],[Company ]]&amp;Table3[[#This Row],[Product]]</f>
        <v>Danish CrownPigs</v>
      </c>
      <c r="J2747" t="str">
        <f>INDEX('Company+Product scope'!D:D,MATCH(Table3[[#This Row],[Company+Product key]],'Company+Product scope'!C:C,0))</f>
        <v>Yes</v>
      </c>
    </row>
    <row r="2748" spans="1:10">
      <c r="A2748" t="s">
        <v>51</v>
      </c>
      <c r="B2748" t="s">
        <v>66</v>
      </c>
      <c r="C2748" t="s">
        <v>90</v>
      </c>
      <c r="D2748" t="s">
        <v>64</v>
      </c>
      <c r="E2748">
        <v>100</v>
      </c>
      <c r="F2748" t="s">
        <v>116</v>
      </c>
      <c r="G2748" t="s">
        <v>96</v>
      </c>
      <c r="H2748" s="321">
        <v>607266471.05999994</v>
      </c>
      <c r="I2748" t="str">
        <f>Table3[[#This Row],[Company ]]&amp;Table3[[#This Row],[Product]]</f>
        <v>Vion Food GroupPigs</v>
      </c>
      <c r="J2748" t="str">
        <f>INDEX('Company+Product scope'!D:D,MATCH(Table3[[#This Row],[Company+Product key]],'Company+Product scope'!C:C,0))</f>
        <v>Yes</v>
      </c>
    </row>
    <row r="2749" spans="1:10">
      <c r="A2749" t="s">
        <v>51</v>
      </c>
      <c r="B2749" t="s">
        <v>91</v>
      </c>
      <c r="C2749" t="s">
        <v>90</v>
      </c>
      <c r="D2749" t="s">
        <v>72</v>
      </c>
      <c r="E2749">
        <v>100</v>
      </c>
      <c r="F2749" t="s">
        <v>116</v>
      </c>
      <c r="G2749" t="s">
        <v>96</v>
      </c>
      <c r="H2749" s="321">
        <v>505703250</v>
      </c>
      <c r="I2749" t="str">
        <f>Table3[[#This Row],[Company ]]&amp;Table3[[#This Row],[Product]]</f>
        <v>Muyuan FoodstuffPigs</v>
      </c>
      <c r="J2749" t="str">
        <f>INDEX('Company+Product scope'!D:D,MATCH(Table3[[#This Row],[Company+Product key]],'Company+Product scope'!C:C,0))</f>
        <v>Yes</v>
      </c>
    </row>
    <row r="2750" spans="1:10">
      <c r="A2750" t="s">
        <v>51</v>
      </c>
      <c r="B2750" t="s">
        <v>73</v>
      </c>
      <c r="C2750" t="s">
        <v>90</v>
      </c>
      <c r="D2750" t="s">
        <v>54</v>
      </c>
      <c r="E2750">
        <v>100</v>
      </c>
      <c r="F2750" t="s">
        <v>116</v>
      </c>
      <c r="G2750" t="s">
        <v>96</v>
      </c>
      <c r="H2750" s="321">
        <v>424019793.60000002</v>
      </c>
      <c r="I2750" t="str">
        <f>Table3[[#This Row],[Company ]]&amp;Table3[[#This Row],[Product]]</f>
        <v>BRFPigs</v>
      </c>
      <c r="J2750" t="str">
        <f>INDEX('Company+Product scope'!D:D,MATCH(Table3[[#This Row],[Company+Product key]],'Company+Product scope'!C:C,0))</f>
        <v>Yes</v>
      </c>
    </row>
    <row r="2751" spans="1:10">
      <c r="A2751" t="s">
        <v>51</v>
      </c>
      <c r="B2751" t="s">
        <v>92</v>
      </c>
      <c r="C2751" t="s">
        <v>90</v>
      </c>
      <c r="D2751" t="s">
        <v>64</v>
      </c>
      <c r="E2751">
        <v>100</v>
      </c>
      <c r="F2751" t="s">
        <v>116</v>
      </c>
      <c r="G2751" t="s">
        <v>96</v>
      </c>
      <c r="H2751" s="321">
        <v>429200000</v>
      </c>
      <c r="I2751" t="str">
        <f>Table3[[#This Row],[Company ]]&amp;Table3[[#This Row],[Product]]</f>
        <v>Grupo VallPigs</v>
      </c>
      <c r="J2751" t="str">
        <f>INDEX('Company+Product scope'!D:D,MATCH(Table3[[#This Row],[Company+Product key]],'Company+Product scope'!C:C,0))</f>
        <v>Yes</v>
      </c>
    </row>
    <row r="2752" spans="1:10">
      <c r="A2752" t="s">
        <v>51</v>
      </c>
      <c r="B2752" t="s">
        <v>93</v>
      </c>
      <c r="C2752" t="s">
        <v>90</v>
      </c>
      <c r="D2752" t="s">
        <v>72</v>
      </c>
      <c r="E2752">
        <v>100</v>
      </c>
      <c r="F2752" t="s">
        <v>116</v>
      </c>
      <c r="G2752" t="s">
        <v>96</v>
      </c>
      <c r="H2752" s="321">
        <v>322261875</v>
      </c>
      <c r="I2752" t="str">
        <f>Table3[[#This Row],[Company ]]&amp;Table3[[#This Row],[Product]]</f>
        <v>Zhengbang GroupPigs</v>
      </c>
      <c r="J2752" t="str">
        <f>INDEX('Company+Product scope'!D:D,MATCH(Table3[[#This Row],[Company+Product key]],'Company+Product scope'!C:C,0))</f>
        <v>Yes</v>
      </c>
    </row>
    <row r="2753" spans="1:10">
      <c r="A2753" t="s">
        <v>51</v>
      </c>
      <c r="B2753" t="s">
        <v>63</v>
      </c>
      <c r="C2753" t="s">
        <v>90</v>
      </c>
      <c r="D2753" t="s">
        <v>64</v>
      </c>
      <c r="E2753">
        <v>100</v>
      </c>
      <c r="F2753" t="s">
        <v>116</v>
      </c>
      <c r="G2753" t="s">
        <v>96</v>
      </c>
      <c r="H2753" s="321">
        <v>422953846.1538462</v>
      </c>
      <c r="I2753" t="str">
        <f>Table3[[#This Row],[Company ]]&amp;Table3[[#This Row],[Product]]</f>
        <v>BigardPigs</v>
      </c>
      <c r="J2753" t="str">
        <f>INDEX('Company+Product scope'!D:D,MATCH(Table3[[#This Row],[Company+Product key]],'Company+Product scope'!C:C,0))</f>
        <v>Yes</v>
      </c>
    </row>
    <row r="2754" spans="1:10">
      <c r="A2754" t="s">
        <v>51</v>
      </c>
      <c r="B2754" t="s">
        <v>89</v>
      </c>
      <c r="C2754" t="s">
        <v>90</v>
      </c>
      <c r="D2754" t="s">
        <v>54</v>
      </c>
      <c r="E2754">
        <v>100</v>
      </c>
      <c r="F2754" t="s">
        <v>116</v>
      </c>
      <c r="G2754" t="s">
        <v>96</v>
      </c>
      <c r="H2754" s="321">
        <v>321108750</v>
      </c>
      <c r="I2754" t="str">
        <f>Table3[[#This Row],[Company ]]&amp;Table3[[#This Row],[Product]]</f>
        <v>Aurora AlimentosPigs</v>
      </c>
      <c r="J2754" t="str">
        <f>INDEX('Company+Product scope'!D:D,MATCH(Table3[[#This Row],[Company+Product key]],'Company+Product scope'!C:C,0))</f>
        <v>Yes</v>
      </c>
    </row>
    <row r="2755" spans="1:10">
      <c r="A2755" t="s">
        <v>51</v>
      </c>
      <c r="B2755" t="s">
        <v>77</v>
      </c>
      <c r="C2755" t="s">
        <v>90</v>
      </c>
      <c r="D2755" t="s">
        <v>57</v>
      </c>
      <c r="E2755">
        <v>100</v>
      </c>
      <c r="F2755" t="s">
        <v>116</v>
      </c>
      <c r="G2755" t="s">
        <v>96</v>
      </c>
      <c r="H2755" s="321">
        <v>190095000</v>
      </c>
      <c r="I2755" t="str">
        <f>Table3[[#This Row],[Company ]]&amp;Table3[[#This Row],[Product]]</f>
        <v>Charoen PokphandPigs</v>
      </c>
      <c r="J2755" t="str">
        <f>INDEX('Company+Product scope'!D:D,MATCH(Table3[[#This Row],[Company+Product key]],'Company+Product scope'!C:C,0))</f>
        <v>Yes</v>
      </c>
    </row>
    <row r="2756" spans="1:10">
      <c r="A2756" t="s">
        <v>51</v>
      </c>
      <c r="B2756" t="s">
        <v>77</v>
      </c>
      <c r="C2756" t="s">
        <v>90</v>
      </c>
      <c r="D2756" t="s">
        <v>78</v>
      </c>
      <c r="E2756">
        <v>100</v>
      </c>
      <c r="F2756" t="s">
        <v>116</v>
      </c>
      <c r="G2756" t="s">
        <v>96</v>
      </c>
      <c r="H2756" s="321">
        <v>112603499.99999999</v>
      </c>
      <c r="I2756" t="str">
        <f>Table3[[#This Row],[Company ]]&amp;Table3[[#This Row],[Product]]</f>
        <v>Charoen PokphandPigs</v>
      </c>
      <c r="J2756" t="str">
        <f>INDEX('Company+Product scope'!D:D,MATCH(Table3[[#This Row],[Company+Product key]],'Company+Product scope'!C:C,0))</f>
        <v>Yes</v>
      </c>
    </row>
    <row r="2757" spans="1:10">
      <c r="A2757" t="s">
        <v>51</v>
      </c>
      <c r="B2757" t="s">
        <v>77</v>
      </c>
      <c r="C2757" t="s">
        <v>90</v>
      </c>
      <c r="D2757" t="s">
        <v>72</v>
      </c>
      <c r="E2757">
        <v>100</v>
      </c>
      <c r="F2757" t="s">
        <v>116</v>
      </c>
      <c r="G2757" t="s">
        <v>96</v>
      </c>
      <c r="H2757" s="321">
        <v>43095375</v>
      </c>
      <c r="I2757" t="str">
        <f>Table3[[#This Row],[Company ]]&amp;Table3[[#This Row],[Product]]</f>
        <v>Charoen PokphandPigs</v>
      </c>
      <c r="J2757" t="str">
        <f>INDEX('Company+Product scope'!D:D,MATCH(Table3[[#This Row],[Company+Product key]],'Company+Product scope'!C:C,0))</f>
        <v>Yes</v>
      </c>
    </row>
    <row r="2758" spans="1:10">
      <c r="A2758" t="s">
        <v>51</v>
      </c>
      <c r="B2758" t="s">
        <v>69</v>
      </c>
      <c r="C2758" t="s">
        <v>90</v>
      </c>
      <c r="D2758" t="s">
        <v>64</v>
      </c>
      <c r="E2758">
        <v>100</v>
      </c>
      <c r="F2758" t="s">
        <v>116</v>
      </c>
      <c r="G2758" t="s">
        <v>96</v>
      </c>
      <c r="H2758" s="321">
        <v>333036000</v>
      </c>
      <c r="I2758" t="str">
        <f>Table3[[#This Row],[Company ]]&amp;Table3[[#This Row],[Product]]</f>
        <v>WestfleischPigs</v>
      </c>
      <c r="J2758" t="str">
        <f>INDEX('Company+Product scope'!D:D,MATCH(Table3[[#This Row],[Company+Product key]],'Company+Product scope'!C:C,0))</f>
        <v>Yes</v>
      </c>
    </row>
    <row r="2759" spans="1:10">
      <c r="A2759" t="s">
        <v>51</v>
      </c>
      <c r="B2759" t="s">
        <v>94</v>
      </c>
      <c r="C2759" t="s">
        <v>90</v>
      </c>
      <c r="D2759" t="s">
        <v>64</v>
      </c>
      <c r="E2759">
        <v>100</v>
      </c>
      <c r="F2759" t="s">
        <v>116</v>
      </c>
      <c r="G2759" t="s">
        <v>96</v>
      </c>
      <c r="H2759" s="321">
        <v>322944000</v>
      </c>
      <c r="I2759" t="str">
        <f>Table3[[#This Row],[Company ]]&amp;Table3[[#This Row],[Product]]</f>
        <v>Grupo JorgePigs</v>
      </c>
      <c r="J2759" t="str">
        <f>INDEX('Company+Product scope'!D:D,MATCH(Table3[[#This Row],[Company+Product key]],'Company+Product scope'!C:C,0))</f>
        <v>Yes</v>
      </c>
    </row>
    <row r="2760" spans="1:10">
      <c r="A2760" t="s">
        <v>51</v>
      </c>
      <c r="B2760" t="s">
        <v>83</v>
      </c>
      <c r="C2760" t="s">
        <v>90</v>
      </c>
      <c r="D2760" t="s">
        <v>72</v>
      </c>
      <c r="E2760">
        <v>100</v>
      </c>
      <c r="F2760" t="s">
        <v>116</v>
      </c>
      <c r="G2760" t="s">
        <v>96</v>
      </c>
      <c r="H2760" s="321">
        <v>151024500</v>
      </c>
      <c r="I2760" t="str">
        <f>Table3[[#This Row],[Company ]]&amp;Table3[[#This Row],[Product]]</f>
        <v>New Hope GroupPigs</v>
      </c>
      <c r="J2760" t="str">
        <f>INDEX('Company+Product scope'!D:D,MATCH(Table3[[#This Row],[Company+Product key]],'Company+Product scope'!C:C,0))</f>
        <v>Yes</v>
      </c>
    </row>
    <row r="2761" spans="1:10">
      <c r="A2761" t="s">
        <v>51</v>
      </c>
      <c r="B2761" t="s">
        <v>74</v>
      </c>
      <c r="C2761" t="s">
        <v>90</v>
      </c>
      <c r="D2761" t="s">
        <v>72</v>
      </c>
      <c r="E2761">
        <v>100</v>
      </c>
      <c r="F2761" t="s">
        <v>116</v>
      </c>
      <c r="G2761" t="s">
        <v>96</v>
      </c>
      <c r="H2761" s="321">
        <v>146448000</v>
      </c>
      <c r="I2761" t="str">
        <f>Table3[[#This Row],[Company ]]&amp;Table3[[#This Row],[Product]]</f>
        <v>Wen's Food GroupPigs</v>
      </c>
      <c r="J2761" t="str">
        <f>INDEX('Company+Product scope'!D:D,MATCH(Table3[[#This Row],[Company+Product key]],'Company+Product scope'!C:C,0))</f>
        <v>Yes</v>
      </c>
    </row>
    <row r="2762" spans="1:10">
      <c r="A2762" t="s">
        <v>51</v>
      </c>
      <c r="B2762" t="s">
        <v>65</v>
      </c>
      <c r="C2762" t="s">
        <v>90</v>
      </c>
      <c r="D2762" t="s">
        <v>64</v>
      </c>
      <c r="E2762">
        <v>100</v>
      </c>
      <c r="F2762" t="s">
        <v>116</v>
      </c>
      <c r="G2762" t="s">
        <v>96</v>
      </c>
      <c r="H2762" s="321">
        <v>35692307.692307688</v>
      </c>
      <c r="I2762" t="str">
        <f>Table3[[#This Row],[Company ]]&amp;Table3[[#This Row],[Product]]</f>
        <v>Gruppo CremoniniPigs</v>
      </c>
      <c r="J2762" t="str">
        <f>INDEX('Company+Product scope'!D:D,MATCH(Table3[[#This Row],[Company+Product key]],'Company+Product scope'!C:C,0))</f>
        <v>Yes</v>
      </c>
    </row>
    <row r="2763" spans="1:10">
      <c r="A2763" t="s">
        <v>117</v>
      </c>
      <c r="B2763" t="s">
        <v>118</v>
      </c>
      <c r="C2763" t="s">
        <v>117</v>
      </c>
      <c r="D2763" t="s">
        <v>58</v>
      </c>
      <c r="E2763">
        <v>20</v>
      </c>
      <c r="F2763" t="s">
        <v>119</v>
      </c>
      <c r="G2763" t="s">
        <v>96</v>
      </c>
      <c r="H2763" s="321">
        <v>17600000000</v>
      </c>
      <c r="I2763" t="str">
        <f>Table3[[#This Row],[Company ]]&amp;Table3[[#This Row],[Product]]</f>
        <v>FonterraMilk</v>
      </c>
      <c r="J2763" t="str">
        <f>INDEX('Company+Product scope'!D:D,MATCH(Table3[[#This Row],[Company+Product key]],'Company+Product scope'!C:C,0))</f>
        <v>Yes</v>
      </c>
    </row>
    <row r="2764" spans="1:10">
      <c r="A2764" t="s">
        <v>117</v>
      </c>
      <c r="B2764" t="s">
        <v>120</v>
      </c>
      <c r="C2764" t="s">
        <v>117</v>
      </c>
      <c r="D2764" t="s">
        <v>57</v>
      </c>
      <c r="E2764">
        <v>20</v>
      </c>
      <c r="F2764" t="s">
        <v>119</v>
      </c>
      <c r="G2764" t="s">
        <v>96</v>
      </c>
      <c r="H2764" s="321">
        <v>29700000000</v>
      </c>
      <c r="I2764" t="str">
        <f>Table3[[#This Row],[Company ]]&amp;Table3[[#This Row],[Product]]</f>
        <v>Dairy Farmers of AmericaMilk</v>
      </c>
      <c r="J2764" t="str">
        <f>INDEX('Company+Product scope'!D:D,MATCH(Table3[[#This Row],[Company+Product key]],'Company+Product scope'!C:C,0))</f>
        <v>Yes</v>
      </c>
    </row>
    <row r="2765" spans="1:10">
      <c r="A2765" t="s">
        <v>117</v>
      </c>
      <c r="B2765" t="s">
        <v>121</v>
      </c>
      <c r="C2765" t="s">
        <v>117</v>
      </c>
      <c r="D2765" t="s">
        <v>64</v>
      </c>
      <c r="E2765">
        <v>20</v>
      </c>
      <c r="F2765" t="s">
        <v>119</v>
      </c>
      <c r="G2765" t="s">
        <v>96</v>
      </c>
      <c r="H2765" s="321">
        <v>22600000000</v>
      </c>
      <c r="I2765" t="str">
        <f>Table3[[#This Row],[Company ]]&amp;Table3[[#This Row],[Product]]</f>
        <v>LactalisMilk</v>
      </c>
      <c r="J2765" t="str">
        <f>INDEX('Company+Product scope'!D:D,MATCH(Table3[[#This Row],[Company+Product key]],'Company+Product scope'!C:C,0))</f>
        <v>Yes</v>
      </c>
    </row>
    <row r="2766" spans="1:10">
      <c r="A2766" t="s">
        <v>117</v>
      </c>
      <c r="B2766" t="s">
        <v>122</v>
      </c>
      <c r="C2766" t="s">
        <v>117</v>
      </c>
      <c r="D2766" t="s">
        <v>64</v>
      </c>
      <c r="E2766">
        <v>20</v>
      </c>
      <c r="F2766" t="s">
        <v>119</v>
      </c>
      <c r="G2766" t="s">
        <v>96</v>
      </c>
      <c r="H2766" s="321">
        <v>13500000000</v>
      </c>
      <c r="I2766" t="str">
        <f>Table3[[#This Row],[Company ]]&amp;Table3[[#This Row],[Product]]</f>
        <v>NestléMilk</v>
      </c>
      <c r="J2766" t="str">
        <f>INDEX('Company+Product scope'!D:D,MATCH(Table3[[#This Row],[Company+Product key]],'Company+Product scope'!C:C,0))</f>
        <v>Yes</v>
      </c>
    </row>
    <row r="2767" spans="1:10">
      <c r="A2767" t="s">
        <v>117</v>
      </c>
      <c r="B2767" t="s">
        <v>123</v>
      </c>
      <c r="C2767" t="s">
        <v>117</v>
      </c>
      <c r="D2767" t="s">
        <v>64</v>
      </c>
      <c r="E2767">
        <v>20</v>
      </c>
      <c r="F2767" t="s">
        <v>119</v>
      </c>
      <c r="G2767" t="s">
        <v>96</v>
      </c>
      <c r="H2767" s="321">
        <v>13500000000</v>
      </c>
      <c r="I2767" t="str">
        <f>Table3[[#This Row],[Company ]]&amp;Table3[[#This Row],[Product]]</f>
        <v>ArlaMilk</v>
      </c>
      <c r="J2767" t="str">
        <f>INDEX('Company+Product scope'!D:D,MATCH(Table3[[#This Row],[Company+Product key]],'Company+Product scope'!C:C,0))</f>
        <v>Yes</v>
      </c>
    </row>
    <row r="2768" spans="1:10">
      <c r="A2768" t="s">
        <v>117</v>
      </c>
      <c r="B2768" t="s">
        <v>124</v>
      </c>
      <c r="C2768" t="s">
        <v>117</v>
      </c>
      <c r="D2768" t="s">
        <v>64</v>
      </c>
      <c r="E2768">
        <v>20</v>
      </c>
      <c r="F2768" t="s">
        <v>119</v>
      </c>
      <c r="G2768" t="s">
        <v>96</v>
      </c>
      <c r="H2768" s="321">
        <v>10700000000</v>
      </c>
      <c r="I2768" t="str">
        <f>Table3[[#This Row],[Company ]]&amp;Table3[[#This Row],[Product]]</f>
        <v>FrieslandCampinaMilk</v>
      </c>
      <c r="J2768" t="str">
        <f>INDEX('Company+Product scope'!D:D,MATCH(Table3[[#This Row],[Company+Product key]],'Company+Product scope'!C:C,0))</f>
        <v>Yes</v>
      </c>
    </row>
    <row r="2769" spans="1:10">
      <c r="A2769" t="s">
        <v>117</v>
      </c>
      <c r="B2769" t="s">
        <v>125</v>
      </c>
      <c r="C2769" t="s">
        <v>117</v>
      </c>
      <c r="D2769" t="s">
        <v>64</v>
      </c>
      <c r="E2769">
        <v>20</v>
      </c>
      <c r="F2769" t="s">
        <v>119</v>
      </c>
      <c r="G2769" t="s">
        <v>96</v>
      </c>
      <c r="H2769" s="321">
        <v>1068412786.6112275</v>
      </c>
      <c r="I2769" t="str">
        <f>Table3[[#This Row],[Company ]]&amp;Table3[[#This Row],[Product]]</f>
        <v>Danone-IFCNMilk</v>
      </c>
      <c r="J2769" t="str">
        <f>INDEX('Company+Product scope'!D:D,MATCH(Table3[[#This Row],[Company+Product key]],'Company+Product scope'!C:C,0))</f>
        <v>Yes</v>
      </c>
    </row>
    <row r="2770" spans="1:10">
      <c r="A2770" t="s">
        <v>117</v>
      </c>
      <c r="B2770" t="s">
        <v>125</v>
      </c>
      <c r="C2770" t="s">
        <v>117</v>
      </c>
      <c r="D2770" t="s">
        <v>88</v>
      </c>
      <c r="E2770">
        <v>20</v>
      </c>
      <c r="F2770" t="s">
        <v>119</v>
      </c>
      <c r="G2770" t="s">
        <v>96</v>
      </c>
      <c r="H2770" s="321">
        <v>667757991.63201714</v>
      </c>
      <c r="I2770" t="str">
        <f>Table3[[#This Row],[Company ]]&amp;Table3[[#This Row],[Product]]</f>
        <v>Danone-IFCNMilk</v>
      </c>
      <c r="J2770" t="str">
        <f>INDEX('Company+Product scope'!D:D,MATCH(Table3[[#This Row],[Company+Product key]],'Company+Product scope'!C:C,0))</f>
        <v>Yes</v>
      </c>
    </row>
    <row r="2771" spans="1:10">
      <c r="A2771" t="s">
        <v>117</v>
      </c>
      <c r="B2771" t="s">
        <v>125</v>
      </c>
      <c r="C2771" t="s">
        <v>117</v>
      </c>
      <c r="D2771" t="s">
        <v>78</v>
      </c>
      <c r="E2771">
        <v>20</v>
      </c>
      <c r="F2771" t="s">
        <v>119</v>
      </c>
      <c r="G2771" t="s">
        <v>96</v>
      </c>
      <c r="H2771" s="321">
        <v>1535843380.7536399</v>
      </c>
      <c r="I2771" t="str">
        <f>Table3[[#This Row],[Company ]]&amp;Table3[[#This Row],[Product]]</f>
        <v>Danone-IFCNMilk</v>
      </c>
      <c r="J2771" t="str">
        <f>INDEX('Company+Product scope'!D:D,MATCH(Table3[[#This Row],[Company+Product key]],'Company+Product scope'!C:C,0))</f>
        <v>Yes</v>
      </c>
    </row>
    <row r="2772" spans="1:10">
      <c r="A2772" t="s">
        <v>117</v>
      </c>
      <c r="B2772" t="s">
        <v>125</v>
      </c>
      <c r="C2772" t="s">
        <v>117</v>
      </c>
      <c r="D2772" t="s">
        <v>57</v>
      </c>
      <c r="E2772">
        <v>20</v>
      </c>
      <c r="F2772" t="s">
        <v>119</v>
      </c>
      <c r="G2772" t="s">
        <v>96</v>
      </c>
      <c r="H2772" s="321">
        <v>1936498175.7328498</v>
      </c>
      <c r="I2772" t="str">
        <f>Table3[[#This Row],[Company ]]&amp;Table3[[#This Row],[Product]]</f>
        <v>Danone-IFCNMilk</v>
      </c>
      <c r="J2772" t="str">
        <f>INDEX('Company+Product scope'!D:D,MATCH(Table3[[#This Row],[Company+Product key]],'Company+Product scope'!C:C,0))</f>
        <v>Yes</v>
      </c>
    </row>
    <row r="2773" spans="1:10">
      <c r="A2773" t="s">
        <v>117</v>
      </c>
      <c r="B2773" t="s">
        <v>125</v>
      </c>
      <c r="C2773" t="s">
        <v>117</v>
      </c>
      <c r="D2773" t="s">
        <v>54</v>
      </c>
      <c r="E2773">
        <v>20</v>
      </c>
      <c r="F2773" t="s">
        <v>119</v>
      </c>
      <c r="G2773" t="s">
        <v>96</v>
      </c>
      <c r="H2773" s="321">
        <v>734533790.79521906</v>
      </c>
      <c r="I2773" t="str">
        <f>Table3[[#This Row],[Company ]]&amp;Table3[[#This Row],[Product]]</f>
        <v>Danone-IFCNMilk</v>
      </c>
      <c r="J2773" t="str">
        <f>INDEX('Company+Product scope'!D:D,MATCH(Table3[[#This Row],[Company+Product key]],'Company+Product scope'!C:C,0))</f>
        <v>Yes</v>
      </c>
    </row>
    <row r="2774" spans="1:10">
      <c r="A2774" t="s">
        <v>117</v>
      </c>
      <c r="B2774" t="s">
        <v>125</v>
      </c>
      <c r="C2774" t="s">
        <v>117</v>
      </c>
      <c r="D2774" t="s">
        <v>82</v>
      </c>
      <c r="E2774">
        <v>20</v>
      </c>
      <c r="F2774" t="s">
        <v>119</v>
      </c>
      <c r="G2774" t="s">
        <v>96</v>
      </c>
      <c r="H2774" s="321">
        <v>489689193.86347944</v>
      </c>
      <c r="I2774" t="str">
        <f>Table3[[#This Row],[Company ]]&amp;Table3[[#This Row],[Product]]</f>
        <v>Danone-IFCNMilk</v>
      </c>
      <c r="J2774" t="str">
        <f>INDEX('Company+Product scope'!D:D,MATCH(Table3[[#This Row],[Company+Product key]],'Company+Product scope'!C:C,0))</f>
        <v>Yes</v>
      </c>
    </row>
    <row r="2775" spans="1:10">
      <c r="A2775" t="s">
        <v>117</v>
      </c>
      <c r="B2775" t="s">
        <v>125</v>
      </c>
      <c r="C2775" t="s">
        <v>117</v>
      </c>
      <c r="D2775" t="s">
        <v>126</v>
      </c>
      <c r="E2775">
        <v>20</v>
      </c>
      <c r="F2775" t="s">
        <v>119</v>
      </c>
      <c r="G2775" t="s">
        <v>96</v>
      </c>
      <c r="H2775" s="321">
        <v>267264680.61156756</v>
      </c>
      <c r="I2775" t="str">
        <f>Table3[[#This Row],[Company ]]&amp;Table3[[#This Row],[Product]]</f>
        <v>Danone-IFCNMilk</v>
      </c>
      <c r="J2775" t="str">
        <f>INDEX('Company+Product scope'!D:D,MATCH(Table3[[#This Row],[Company+Product key]],'Company+Product scope'!C:C,0))</f>
        <v>Yes</v>
      </c>
    </row>
    <row r="2776" spans="1:10">
      <c r="A2776" t="s">
        <v>117</v>
      </c>
      <c r="B2776" t="s">
        <v>127</v>
      </c>
      <c r="C2776" t="s">
        <v>117</v>
      </c>
      <c r="D2776" t="s">
        <v>57</v>
      </c>
      <c r="E2776">
        <v>20</v>
      </c>
      <c r="F2776" t="s">
        <v>119</v>
      </c>
      <c r="G2776" t="s">
        <v>96</v>
      </c>
      <c r="H2776" s="321">
        <v>11000000000</v>
      </c>
      <c r="I2776" t="str">
        <f>Table3[[#This Row],[Company ]]&amp;Table3[[#This Row],[Product]]</f>
        <v>SaputoMilk</v>
      </c>
      <c r="J2776" t="str">
        <f>INDEX('Company+Product scope'!D:D,MATCH(Table3[[#This Row],[Company+Product key]],'Company+Product scope'!C:C,0))</f>
        <v>Yes</v>
      </c>
    </row>
    <row r="2777" spans="1:10">
      <c r="A2777" t="s">
        <v>117</v>
      </c>
      <c r="B2777" t="s">
        <v>128</v>
      </c>
      <c r="C2777" t="s">
        <v>117</v>
      </c>
      <c r="D2777" t="s">
        <v>57</v>
      </c>
      <c r="E2777">
        <v>20</v>
      </c>
      <c r="F2777" t="s">
        <v>119</v>
      </c>
      <c r="G2777" t="s">
        <v>96</v>
      </c>
      <c r="H2777" s="321">
        <v>6700000000</v>
      </c>
      <c r="I2777" t="str">
        <f>Table3[[#This Row],[Company ]]&amp;Table3[[#This Row],[Product]]</f>
        <v>AgropurMilk</v>
      </c>
      <c r="J2777" t="str">
        <f>INDEX('Company+Product scope'!D:D,MATCH(Table3[[#This Row],[Company+Product key]],'Company+Product scope'!C:C,0))</f>
        <v>Yes</v>
      </c>
    </row>
    <row r="2778" spans="1:10">
      <c r="A2778" t="s">
        <v>117</v>
      </c>
      <c r="B2778" t="s">
        <v>129</v>
      </c>
      <c r="C2778" t="s">
        <v>117</v>
      </c>
      <c r="D2778" t="s">
        <v>72</v>
      </c>
      <c r="E2778">
        <v>20</v>
      </c>
      <c r="F2778" t="s">
        <v>119</v>
      </c>
      <c r="G2778" t="s">
        <v>96</v>
      </c>
      <c r="H2778" s="321">
        <v>9700000000</v>
      </c>
      <c r="I2778" t="str">
        <f>Table3[[#This Row],[Company ]]&amp;Table3[[#This Row],[Product]]</f>
        <v>China Mengniu DairyMilk</v>
      </c>
      <c r="J2778" t="str">
        <f>INDEX('Company+Product scope'!D:D,MATCH(Table3[[#This Row],[Company+Product key]],'Company+Product scope'!C:C,0))</f>
        <v>Yes</v>
      </c>
    </row>
    <row r="2779" spans="1:10">
      <c r="A2779" t="s">
        <v>117</v>
      </c>
      <c r="B2779" t="s">
        <v>130</v>
      </c>
      <c r="C2779" t="s">
        <v>117</v>
      </c>
      <c r="D2779" t="s">
        <v>57</v>
      </c>
      <c r="E2779">
        <v>20</v>
      </c>
      <c r="F2779" t="s">
        <v>119</v>
      </c>
      <c r="G2779" t="s">
        <v>96</v>
      </c>
      <c r="H2779" s="321">
        <v>9000000000</v>
      </c>
      <c r="I2779" t="str">
        <f>Table3[[#This Row],[Company ]]&amp;Table3[[#This Row],[Product]]</f>
        <v>GlanbiaMilk</v>
      </c>
      <c r="J2779" t="str">
        <f>INDEX('Company+Product scope'!D:D,MATCH(Table3[[#This Row],[Company+Product key]],'Company+Product scope'!C:C,0))</f>
        <v>Yes</v>
      </c>
    </row>
    <row r="2780" spans="1:10">
      <c r="A2780" t="s">
        <v>117</v>
      </c>
      <c r="B2780" t="s">
        <v>131</v>
      </c>
      <c r="C2780" t="s">
        <v>117</v>
      </c>
      <c r="D2780" t="s">
        <v>57</v>
      </c>
      <c r="E2780">
        <v>20</v>
      </c>
      <c r="F2780" t="s">
        <v>119</v>
      </c>
      <c r="G2780" t="s">
        <v>96</v>
      </c>
      <c r="H2780" s="321">
        <v>7700000000</v>
      </c>
      <c r="I2780" t="str">
        <f>Table3[[#This Row],[Company ]]&amp;Table3[[#This Row],[Product]]</f>
        <v>California DiariesMilk</v>
      </c>
      <c r="J2780" t="str">
        <f>INDEX('Company+Product scope'!D:D,MATCH(Table3[[#This Row],[Company+Product key]],'Company+Product scope'!C:C,0))</f>
        <v>Yes</v>
      </c>
    </row>
    <row r="2781" spans="1:10">
      <c r="A2781" t="s">
        <v>117</v>
      </c>
      <c r="B2781" t="s">
        <v>132</v>
      </c>
      <c r="C2781" t="s">
        <v>117</v>
      </c>
      <c r="D2781" t="s">
        <v>72</v>
      </c>
      <c r="E2781">
        <v>20</v>
      </c>
      <c r="F2781" t="s">
        <v>119</v>
      </c>
      <c r="G2781" t="s">
        <v>96</v>
      </c>
      <c r="H2781" s="321">
        <v>10000000000</v>
      </c>
      <c r="I2781" t="str">
        <f>Table3[[#This Row],[Company ]]&amp;Table3[[#This Row],[Product]]</f>
        <v>Yili Milk</v>
      </c>
      <c r="J2781" t="str">
        <f>INDEX('Company+Product scope'!D:D,MATCH(Table3[[#This Row],[Company+Product key]],'Company+Product scope'!C:C,0))</f>
        <v>Yes</v>
      </c>
    </row>
    <row r="2782" spans="1:10">
      <c r="A2782" t="s">
        <v>117</v>
      </c>
      <c r="B2782" t="s">
        <v>133</v>
      </c>
      <c r="C2782" t="s">
        <v>117</v>
      </c>
      <c r="D2782" t="s">
        <v>64</v>
      </c>
      <c r="E2782">
        <v>20</v>
      </c>
      <c r="F2782" t="s">
        <v>119</v>
      </c>
      <c r="G2782" t="s">
        <v>96</v>
      </c>
      <c r="H2782" s="321">
        <v>6700000000</v>
      </c>
      <c r="I2782" t="str">
        <f>Table3[[#This Row],[Company ]]&amp;Table3[[#This Row],[Product]]</f>
        <v>MüllerMilk</v>
      </c>
      <c r="J2782" t="str">
        <f>INDEX('Company+Product scope'!D:D,MATCH(Table3[[#This Row],[Company+Product key]],'Company+Product scope'!C:C,0))</f>
        <v>Yes</v>
      </c>
    </row>
    <row r="2783" spans="1:10">
      <c r="A2783" t="s">
        <v>117</v>
      </c>
      <c r="B2783" t="s">
        <v>134</v>
      </c>
      <c r="C2783" t="s">
        <v>117</v>
      </c>
      <c r="D2783" t="s">
        <v>135</v>
      </c>
      <c r="E2783">
        <v>20</v>
      </c>
      <c r="F2783" t="s">
        <v>119</v>
      </c>
      <c r="G2783" t="s">
        <v>96</v>
      </c>
      <c r="H2783" s="321">
        <v>9600000000</v>
      </c>
      <c r="I2783" t="str">
        <f>Table3[[#This Row],[Company ]]&amp;Table3[[#This Row],[Product]]</f>
        <v>AmulMilk</v>
      </c>
      <c r="J2783" t="str">
        <f>INDEX('Company+Product scope'!D:D,MATCH(Table3[[#This Row],[Company+Product key]],'Company+Product scope'!C:C,0))</f>
        <v>Yes</v>
      </c>
    </row>
    <row r="2784" spans="1:10">
      <c r="A2784" t="s">
        <v>117</v>
      </c>
      <c r="B2784" t="s">
        <v>118</v>
      </c>
      <c r="C2784" t="s">
        <v>117</v>
      </c>
      <c r="D2784" t="s">
        <v>58</v>
      </c>
      <c r="E2784">
        <v>20</v>
      </c>
      <c r="F2784" t="s">
        <v>98</v>
      </c>
      <c r="G2784" t="s">
        <v>96</v>
      </c>
      <c r="H2784" s="321">
        <v>547555555.5555557</v>
      </c>
      <c r="I2784" t="str">
        <f>Table3[[#This Row],[Company ]]&amp;Table3[[#This Row],[Product]]</f>
        <v>FonterraMilk</v>
      </c>
      <c r="J2784" t="str">
        <f>INDEX('Company+Product scope'!D:D,MATCH(Table3[[#This Row],[Company+Product key]],'Company+Product scope'!C:C,0))</f>
        <v>Yes</v>
      </c>
    </row>
    <row r="2785" spans="1:10">
      <c r="A2785" t="s">
        <v>117</v>
      </c>
      <c r="B2785" t="s">
        <v>120</v>
      </c>
      <c r="C2785" t="s">
        <v>117</v>
      </c>
      <c r="D2785" t="s">
        <v>57</v>
      </c>
      <c r="E2785">
        <v>20</v>
      </c>
      <c r="F2785" t="s">
        <v>98</v>
      </c>
      <c r="G2785" t="s">
        <v>96</v>
      </c>
      <c r="H2785" s="321">
        <v>1056000000.0000001</v>
      </c>
      <c r="I2785" t="str">
        <f>Table3[[#This Row],[Company ]]&amp;Table3[[#This Row],[Product]]</f>
        <v>Dairy Farmers of AmericaMilk</v>
      </c>
      <c r="J2785" t="str">
        <f>INDEX('Company+Product scope'!D:D,MATCH(Table3[[#This Row],[Company+Product key]],'Company+Product scope'!C:C,0))</f>
        <v>Yes</v>
      </c>
    </row>
    <row r="2786" spans="1:10">
      <c r="A2786" t="s">
        <v>117</v>
      </c>
      <c r="B2786" t="s">
        <v>121</v>
      </c>
      <c r="C2786" t="s">
        <v>117</v>
      </c>
      <c r="D2786" t="s">
        <v>64</v>
      </c>
      <c r="E2786">
        <v>20</v>
      </c>
      <c r="F2786" t="s">
        <v>98</v>
      </c>
      <c r="G2786" t="s">
        <v>96</v>
      </c>
      <c r="H2786" s="321">
        <v>828666666.66666675</v>
      </c>
      <c r="I2786" t="str">
        <f>Table3[[#This Row],[Company ]]&amp;Table3[[#This Row],[Product]]</f>
        <v>LactalisMilk</v>
      </c>
      <c r="J2786" t="str">
        <f>INDEX('Company+Product scope'!D:D,MATCH(Table3[[#This Row],[Company+Product key]],'Company+Product scope'!C:C,0))</f>
        <v>Yes</v>
      </c>
    </row>
    <row r="2787" spans="1:10">
      <c r="A2787" t="s">
        <v>117</v>
      </c>
      <c r="B2787" t="s">
        <v>122</v>
      </c>
      <c r="C2787" t="s">
        <v>117</v>
      </c>
      <c r="D2787" t="s">
        <v>64</v>
      </c>
      <c r="E2787">
        <v>20</v>
      </c>
      <c r="F2787" t="s">
        <v>98</v>
      </c>
      <c r="G2787" t="s">
        <v>96</v>
      </c>
      <c r="H2787" s="321">
        <v>495000000.00000006</v>
      </c>
      <c r="I2787" t="str">
        <f>Table3[[#This Row],[Company ]]&amp;Table3[[#This Row],[Product]]</f>
        <v>NestléMilk</v>
      </c>
      <c r="J2787" t="str">
        <f>INDEX('Company+Product scope'!D:D,MATCH(Table3[[#This Row],[Company+Product key]],'Company+Product scope'!C:C,0))</f>
        <v>Yes</v>
      </c>
    </row>
    <row r="2788" spans="1:10">
      <c r="A2788" t="s">
        <v>117</v>
      </c>
      <c r="B2788" t="s">
        <v>123</v>
      </c>
      <c r="C2788" t="s">
        <v>117</v>
      </c>
      <c r="D2788" t="s">
        <v>64</v>
      </c>
      <c r="E2788">
        <v>20</v>
      </c>
      <c r="F2788" t="s">
        <v>98</v>
      </c>
      <c r="G2788" t="s">
        <v>96</v>
      </c>
      <c r="H2788" s="321">
        <v>495000000.00000006</v>
      </c>
      <c r="I2788" t="str">
        <f>Table3[[#This Row],[Company ]]&amp;Table3[[#This Row],[Product]]</f>
        <v>ArlaMilk</v>
      </c>
      <c r="J2788" t="str">
        <f>INDEX('Company+Product scope'!D:D,MATCH(Table3[[#This Row],[Company+Product key]],'Company+Product scope'!C:C,0))</f>
        <v>Yes</v>
      </c>
    </row>
    <row r="2789" spans="1:10">
      <c r="A2789" t="s">
        <v>117</v>
      </c>
      <c r="B2789" t="s">
        <v>124</v>
      </c>
      <c r="C2789" t="s">
        <v>117</v>
      </c>
      <c r="D2789" t="s">
        <v>64</v>
      </c>
      <c r="E2789">
        <v>20</v>
      </c>
      <c r="F2789" t="s">
        <v>98</v>
      </c>
      <c r="G2789" t="s">
        <v>96</v>
      </c>
      <c r="H2789" s="321">
        <v>392333333.33333337</v>
      </c>
      <c r="I2789" t="str">
        <f>Table3[[#This Row],[Company ]]&amp;Table3[[#This Row],[Product]]</f>
        <v>FrieslandCampinaMilk</v>
      </c>
      <c r="J2789" t="str">
        <f>INDEX('Company+Product scope'!D:D,MATCH(Table3[[#This Row],[Company+Product key]],'Company+Product scope'!C:C,0))</f>
        <v>Yes</v>
      </c>
    </row>
    <row r="2790" spans="1:10">
      <c r="A2790" t="s">
        <v>117</v>
      </c>
      <c r="B2790" t="s">
        <v>125</v>
      </c>
      <c r="C2790" t="s">
        <v>117</v>
      </c>
      <c r="D2790" t="s">
        <v>64</v>
      </c>
      <c r="E2790">
        <v>20</v>
      </c>
      <c r="F2790" t="s">
        <v>98</v>
      </c>
      <c r="G2790" t="s">
        <v>96</v>
      </c>
      <c r="H2790" s="321">
        <v>39175135.509078346</v>
      </c>
      <c r="I2790" t="str">
        <f>Table3[[#This Row],[Company ]]&amp;Table3[[#This Row],[Product]]</f>
        <v>Danone-IFCNMilk</v>
      </c>
      <c r="J2790" t="str">
        <f>INDEX('Company+Product scope'!D:D,MATCH(Table3[[#This Row],[Company+Product key]],'Company+Product scope'!C:C,0))</f>
        <v>Yes</v>
      </c>
    </row>
    <row r="2791" spans="1:10">
      <c r="A2791" t="s">
        <v>117</v>
      </c>
      <c r="B2791" t="s">
        <v>125</v>
      </c>
      <c r="C2791" t="s">
        <v>117</v>
      </c>
      <c r="D2791" t="s">
        <v>88</v>
      </c>
      <c r="E2791">
        <v>20</v>
      </c>
      <c r="F2791" t="s">
        <v>98</v>
      </c>
      <c r="G2791" t="s">
        <v>96</v>
      </c>
      <c r="H2791" s="321">
        <v>24979095.242531013</v>
      </c>
      <c r="I2791" t="str">
        <f>Table3[[#This Row],[Company ]]&amp;Table3[[#This Row],[Product]]</f>
        <v>Danone-IFCNMilk</v>
      </c>
      <c r="J2791" t="str">
        <f>INDEX('Company+Product scope'!D:D,MATCH(Table3[[#This Row],[Company+Product key]],'Company+Product scope'!C:C,0))</f>
        <v>Yes</v>
      </c>
    </row>
    <row r="2792" spans="1:10">
      <c r="A2792" t="s">
        <v>117</v>
      </c>
      <c r="B2792" t="s">
        <v>125</v>
      </c>
      <c r="C2792" t="s">
        <v>117</v>
      </c>
      <c r="D2792" t="s">
        <v>78</v>
      </c>
      <c r="E2792">
        <v>20</v>
      </c>
      <c r="F2792" t="s">
        <v>98</v>
      </c>
      <c r="G2792" t="s">
        <v>96</v>
      </c>
      <c r="H2792" s="321">
        <v>62002566.111906208</v>
      </c>
      <c r="I2792" t="str">
        <f>Table3[[#This Row],[Company ]]&amp;Table3[[#This Row],[Product]]</f>
        <v>Danone-IFCNMilk</v>
      </c>
      <c r="J2792" t="str">
        <f>INDEX('Company+Product scope'!D:D,MATCH(Table3[[#This Row],[Company+Product key]],'Company+Product scope'!C:C,0))</f>
        <v>Yes</v>
      </c>
    </row>
    <row r="2793" spans="1:10">
      <c r="A2793" t="s">
        <v>117</v>
      </c>
      <c r="B2793" t="s">
        <v>125</v>
      </c>
      <c r="C2793" t="s">
        <v>117</v>
      </c>
      <c r="D2793" t="s">
        <v>57</v>
      </c>
      <c r="E2793">
        <v>20</v>
      </c>
      <c r="F2793" t="s">
        <v>98</v>
      </c>
      <c r="G2793" t="s">
        <v>96</v>
      </c>
      <c r="H2793" s="321">
        <v>68853268.470501333</v>
      </c>
      <c r="I2793" t="str">
        <f>Table3[[#This Row],[Company ]]&amp;Table3[[#This Row],[Product]]</f>
        <v>Danone-IFCNMilk</v>
      </c>
      <c r="J2793" t="str">
        <f>INDEX('Company+Product scope'!D:D,MATCH(Table3[[#This Row],[Company+Product key]],'Company+Product scope'!C:C,0))</f>
        <v>Yes</v>
      </c>
    </row>
    <row r="2794" spans="1:10">
      <c r="A2794" t="s">
        <v>117</v>
      </c>
      <c r="B2794" t="s">
        <v>125</v>
      </c>
      <c r="C2794" t="s">
        <v>117</v>
      </c>
      <c r="D2794" t="s">
        <v>54</v>
      </c>
      <c r="E2794">
        <v>20</v>
      </c>
      <c r="F2794" t="s">
        <v>98</v>
      </c>
      <c r="G2794" t="s">
        <v>96</v>
      </c>
      <c r="H2794" s="321">
        <v>75629775.496692941</v>
      </c>
      <c r="I2794" t="str">
        <f>Table3[[#This Row],[Company ]]&amp;Table3[[#This Row],[Product]]</f>
        <v>Danone-IFCNMilk</v>
      </c>
      <c r="J2794" t="str">
        <f>INDEX('Company+Product scope'!D:D,MATCH(Table3[[#This Row],[Company+Product key]],'Company+Product scope'!C:C,0))</f>
        <v>Yes</v>
      </c>
    </row>
    <row r="2795" spans="1:10">
      <c r="A2795" t="s">
        <v>117</v>
      </c>
      <c r="B2795" t="s">
        <v>125</v>
      </c>
      <c r="C2795" t="s">
        <v>117</v>
      </c>
      <c r="D2795" t="s">
        <v>82</v>
      </c>
      <c r="E2795">
        <v>20</v>
      </c>
      <c r="F2795" t="s">
        <v>98</v>
      </c>
      <c r="G2795" t="s">
        <v>96</v>
      </c>
      <c r="H2795" s="321">
        <v>42802462.871030055</v>
      </c>
      <c r="I2795" t="str">
        <f>Table3[[#This Row],[Company ]]&amp;Table3[[#This Row],[Product]]</f>
        <v>Danone-IFCNMilk</v>
      </c>
      <c r="J2795" t="str">
        <f>INDEX('Company+Product scope'!D:D,MATCH(Table3[[#This Row],[Company+Product key]],'Company+Product scope'!C:C,0))</f>
        <v>Yes</v>
      </c>
    </row>
    <row r="2796" spans="1:10">
      <c r="A2796" t="s">
        <v>117</v>
      </c>
      <c r="B2796" t="s">
        <v>125</v>
      </c>
      <c r="C2796" t="s">
        <v>117</v>
      </c>
      <c r="D2796" t="s">
        <v>126</v>
      </c>
      <c r="E2796">
        <v>20</v>
      </c>
      <c r="F2796" t="s">
        <v>98</v>
      </c>
      <c r="G2796" t="s">
        <v>96</v>
      </c>
      <c r="H2796" s="321">
        <v>61965811.134385668</v>
      </c>
      <c r="I2796" t="str">
        <f>Table3[[#This Row],[Company ]]&amp;Table3[[#This Row],[Product]]</f>
        <v>Danone-IFCNMilk</v>
      </c>
      <c r="J2796" t="str">
        <f>INDEX('Company+Product scope'!D:D,MATCH(Table3[[#This Row],[Company+Product key]],'Company+Product scope'!C:C,0))</f>
        <v>Yes</v>
      </c>
    </row>
    <row r="2797" spans="1:10">
      <c r="A2797" t="s">
        <v>117</v>
      </c>
      <c r="B2797" t="s">
        <v>127</v>
      </c>
      <c r="C2797" t="s">
        <v>117</v>
      </c>
      <c r="D2797" t="s">
        <v>57</v>
      </c>
      <c r="E2797">
        <v>20</v>
      </c>
      <c r="F2797" t="s">
        <v>98</v>
      </c>
      <c r="G2797" t="s">
        <v>96</v>
      </c>
      <c r="H2797" s="321">
        <v>391111111.1111111</v>
      </c>
      <c r="I2797" t="str">
        <f>Table3[[#This Row],[Company ]]&amp;Table3[[#This Row],[Product]]</f>
        <v>SaputoMilk</v>
      </c>
      <c r="J2797" t="str">
        <f>INDEX('Company+Product scope'!D:D,MATCH(Table3[[#This Row],[Company+Product key]],'Company+Product scope'!C:C,0))</f>
        <v>Yes</v>
      </c>
    </row>
    <row r="2798" spans="1:10">
      <c r="A2798" t="s">
        <v>117</v>
      </c>
      <c r="B2798" t="s">
        <v>128</v>
      </c>
      <c r="C2798" t="s">
        <v>117</v>
      </c>
      <c r="D2798" t="s">
        <v>57</v>
      </c>
      <c r="E2798">
        <v>20</v>
      </c>
      <c r="F2798" t="s">
        <v>98</v>
      </c>
      <c r="G2798" t="s">
        <v>96</v>
      </c>
      <c r="H2798" s="321">
        <v>238222222.22222227</v>
      </c>
      <c r="I2798" t="str">
        <f>Table3[[#This Row],[Company ]]&amp;Table3[[#This Row],[Product]]</f>
        <v>AgropurMilk</v>
      </c>
      <c r="J2798" t="str">
        <f>INDEX('Company+Product scope'!D:D,MATCH(Table3[[#This Row],[Company+Product key]],'Company+Product scope'!C:C,0))</f>
        <v>Yes</v>
      </c>
    </row>
    <row r="2799" spans="1:10">
      <c r="A2799" t="s">
        <v>117</v>
      </c>
      <c r="B2799" t="s">
        <v>129</v>
      </c>
      <c r="C2799" t="s">
        <v>117</v>
      </c>
      <c r="D2799" t="s">
        <v>72</v>
      </c>
      <c r="E2799">
        <v>20</v>
      </c>
      <c r="F2799" t="s">
        <v>98</v>
      </c>
      <c r="G2799" t="s">
        <v>96</v>
      </c>
      <c r="H2799" s="321">
        <v>750851851.85185194</v>
      </c>
      <c r="I2799" t="str">
        <f>Table3[[#This Row],[Company ]]&amp;Table3[[#This Row],[Product]]</f>
        <v>China Mengniu DairyMilk</v>
      </c>
      <c r="J2799" t="str">
        <f>INDEX('Company+Product scope'!D:D,MATCH(Table3[[#This Row],[Company+Product key]],'Company+Product scope'!C:C,0))</f>
        <v>Yes</v>
      </c>
    </row>
    <row r="2800" spans="1:10">
      <c r="A2800" t="s">
        <v>117</v>
      </c>
      <c r="B2800" t="s">
        <v>130</v>
      </c>
      <c r="C2800" t="s">
        <v>117</v>
      </c>
      <c r="D2800" t="s">
        <v>57</v>
      </c>
      <c r="E2800">
        <v>20</v>
      </c>
      <c r="F2800" t="s">
        <v>98</v>
      </c>
      <c r="G2800" t="s">
        <v>96</v>
      </c>
      <c r="H2800" s="321">
        <v>320000000.00000006</v>
      </c>
      <c r="I2800" t="str">
        <f>Table3[[#This Row],[Company ]]&amp;Table3[[#This Row],[Product]]</f>
        <v>GlanbiaMilk</v>
      </c>
      <c r="J2800" t="str">
        <f>INDEX('Company+Product scope'!D:D,MATCH(Table3[[#This Row],[Company+Product key]],'Company+Product scope'!C:C,0))</f>
        <v>Yes</v>
      </c>
    </row>
    <row r="2801" spans="1:10">
      <c r="A2801" t="s">
        <v>117</v>
      </c>
      <c r="B2801" t="s">
        <v>131</v>
      </c>
      <c r="C2801" t="s">
        <v>117</v>
      </c>
      <c r="D2801" t="s">
        <v>57</v>
      </c>
      <c r="E2801">
        <v>20</v>
      </c>
      <c r="F2801" t="s">
        <v>98</v>
      </c>
      <c r="G2801" t="s">
        <v>96</v>
      </c>
      <c r="H2801" s="321">
        <v>273777777.77777785</v>
      </c>
      <c r="I2801" t="str">
        <f>Table3[[#This Row],[Company ]]&amp;Table3[[#This Row],[Product]]</f>
        <v>California DiariesMilk</v>
      </c>
      <c r="J2801" t="str">
        <f>INDEX('Company+Product scope'!D:D,MATCH(Table3[[#This Row],[Company+Product key]],'Company+Product scope'!C:C,0))</f>
        <v>Yes</v>
      </c>
    </row>
    <row r="2802" spans="1:10">
      <c r="A2802" t="s">
        <v>117</v>
      </c>
      <c r="B2802" t="s">
        <v>132</v>
      </c>
      <c r="C2802" t="s">
        <v>117</v>
      </c>
      <c r="D2802" t="s">
        <v>72</v>
      </c>
      <c r="E2802">
        <v>20</v>
      </c>
      <c r="F2802" t="s">
        <v>98</v>
      </c>
      <c r="G2802" t="s">
        <v>96</v>
      </c>
      <c r="H2802" s="321">
        <v>774074074.07407415</v>
      </c>
      <c r="I2802" t="str">
        <f>Table3[[#This Row],[Company ]]&amp;Table3[[#This Row],[Product]]</f>
        <v>Yili Milk</v>
      </c>
      <c r="J2802" t="str">
        <f>INDEX('Company+Product scope'!D:D,MATCH(Table3[[#This Row],[Company+Product key]],'Company+Product scope'!C:C,0))</f>
        <v>Yes</v>
      </c>
    </row>
    <row r="2803" spans="1:10">
      <c r="A2803" t="s">
        <v>117</v>
      </c>
      <c r="B2803" t="s">
        <v>133</v>
      </c>
      <c r="C2803" t="s">
        <v>117</v>
      </c>
      <c r="D2803" t="s">
        <v>64</v>
      </c>
      <c r="E2803">
        <v>20</v>
      </c>
      <c r="F2803" t="s">
        <v>98</v>
      </c>
      <c r="G2803" t="s">
        <v>96</v>
      </c>
      <c r="H2803" s="321">
        <v>245666666.66666669</v>
      </c>
      <c r="I2803" t="str">
        <f>Table3[[#This Row],[Company ]]&amp;Table3[[#This Row],[Product]]</f>
        <v>MüllerMilk</v>
      </c>
      <c r="J2803" t="str">
        <f>INDEX('Company+Product scope'!D:D,MATCH(Table3[[#This Row],[Company+Product key]],'Company+Product scope'!C:C,0))</f>
        <v>Yes</v>
      </c>
    </row>
    <row r="2804" spans="1:10">
      <c r="A2804" t="s">
        <v>117</v>
      </c>
      <c r="B2804" t="s">
        <v>134</v>
      </c>
      <c r="C2804" t="s">
        <v>117</v>
      </c>
      <c r="D2804" t="s">
        <v>135</v>
      </c>
      <c r="E2804">
        <v>20</v>
      </c>
      <c r="F2804" t="s">
        <v>98</v>
      </c>
      <c r="G2804" t="s">
        <v>96</v>
      </c>
      <c r="H2804" s="321">
        <v>771555555.55555558</v>
      </c>
      <c r="I2804" t="str">
        <f>Table3[[#This Row],[Company ]]&amp;Table3[[#This Row],[Product]]</f>
        <v>AmulMilk</v>
      </c>
      <c r="J2804" t="str">
        <f>INDEX('Company+Product scope'!D:D,MATCH(Table3[[#This Row],[Company+Product key]],'Company+Product scope'!C:C,0))</f>
        <v>Yes</v>
      </c>
    </row>
    <row r="2805" spans="1:10">
      <c r="A2805" t="s">
        <v>117</v>
      </c>
      <c r="B2805" t="s">
        <v>118</v>
      </c>
      <c r="C2805" t="s">
        <v>117</v>
      </c>
      <c r="D2805" t="s">
        <v>58</v>
      </c>
      <c r="E2805">
        <v>20</v>
      </c>
      <c r="F2805" t="s">
        <v>99</v>
      </c>
      <c r="G2805" t="s">
        <v>100</v>
      </c>
      <c r="H2805" s="320">
        <v>0.8077897632664881</v>
      </c>
      <c r="I2805" t="str">
        <f>Table3[[#This Row],[Company ]]&amp;Table3[[#This Row],[Product]]</f>
        <v>FonterraMilk</v>
      </c>
      <c r="J2805" t="str">
        <f>INDEX('Company+Product scope'!D:D,MATCH(Table3[[#This Row],[Company+Product key]],'Company+Product scope'!C:C,0))</f>
        <v>Yes</v>
      </c>
    </row>
    <row r="2806" spans="1:10">
      <c r="A2806" t="s">
        <v>117</v>
      </c>
      <c r="B2806" t="s">
        <v>120</v>
      </c>
      <c r="C2806" t="s">
        <v>117</v>
      </c>
      <c r="D2806" t="s">
        <v>57</v>
      </c>
      <c r="E2806">
        <v>20</v>
      </c>
      <c r="F2806" t="s">
        <v>99</v>
      </c>
      <c r="G2806" t="s">
        <v>100</v>
      </c>
      <c r="H2806" s="320">
        <v>0.82286894237594377</v>
      </c>
      <c r="I2806" t="str">
        <f>Table3[[#This Row],[Company ]]&amp;Table3[[#This Row],[Product]]</f>
        <v>Dairy Farmers of AmericaMilk</v>
      </c>
      <c r="J2806" t="str">
        <f>INDEX('Company+Product scope'!D:D,MATCH(Table3[[#This Row],[Company+Product key]],'Company+Product scope'!C:C,0))</f>
        <v>Yes</v>
      </c>
    </row>
    <row r="2807" spans="1:10">
      <c r="A2807" t="s">
        <v>117</v>
      </c>
      <c r="B2807" t="s">
        <v>121</v>
      </c>
      <c r="C2807" t="s">
        <v>117</v>
      </c>
      <c r="D2807" t="s">
        <v>64</v>
      </c>
      <c r="E2807">
        <v>20</v>
      </c>
      <c r="F2807" t="s">
        <v>99</v>
      </c>
      <c r="G2807" t="s">
        <v>100</v>
      </c>
      <c r="H2807" s="320">
        <v>0.7871958337074616</v>
      </c>
      <c r="I2807" t="str">
        <f>Table3[[#This Row],[Company ]]&amp;Table3[[#This Row],[Product]]</f>
        <v>LactalisMilk</v>
      </c>
      <c r="J2807" t="str">
        <f>INDEX('Company+Product scope'!D:D,MATCH(Table3[[#This Row],[Company+Product key]],'Company+Product scope'!C:C,0))</f>
        <v>Yes</v>
      </c>
    </row>
    <row r="2808" spans="1:10">
      <c r="A2808" t="s">
        <v>117</v>
      </c>
      <c r="B2808" t="s">
        <v>122</v>
      </c>
      <c r="C2808" t="s">
        <v>117</v>
      </c>
      <c r="D2808" t="s">
        <v>64</v>
      </c>
      <c r="E2808">
        <v>20</v>
      </c>
      <c r="F2808" t="s">
        <v>99</v>
      </c>
      <c r="G2808" t="s">
        <v>100</v>
      </c>
      <c r="H2808" s="320">
        <v>0.7871958337074616</v>
      </c>
      <c r="I2808" t="str">
        <f>Table3[[#This Row],[Company ]]&amp;Table3[[#This Row],[Product]]</f>
        <v>NestléMilk</v>
      </c>
      <c r="J2808" t="str">
        <f>INDEX('Company+Product scope'!D:D,MATCH(Table3[[#This Row],[Company+Product key]],'Company+Product scope'!C:C,0))</f>
        <v>Yes</v>
      </c>
    </row>
    <row r="2809" spans="1:10">
      <c r="A2809" t="s">
        <v>117</v>
      </c>
      <c r="B2809" t="s">
        <v>123</v>
      </c>
      <c r="C2809" t="s">
        <v>117</v>
      </c>
      <c r="D2809" t="s">
        <v>64</v>
      </c>
      <c r="E2809">
        <v>20</v>
      </c>
      <c r="F2809" t="s">
        <v>99</v>
      </c>
      <c r="G2809" t="s">
        <v>100</v>
      </c>
      <c r="H2809" s="320">
        <v>0.7871958337074616</v>
      </c>
      <c r="I2809" t="str">
        <f>Table3[[#This Row],[Company ]]&amp;Table3[[#This Row],[Product]]</f>
        <v>ArlaMilk</v>
      </c>
      <c r="J2809" t="str">
        <f>INDEX('Company+Product scope'!D:D,MATCH(Table3[[#This Row],[Company+Product key]],'Company+Product scope'!C:C,0))</f>
        <v>Yes</v>
      </c>
    </row>
    <row r="2810" spans="1:10">
      <c r="A2810" t="s">
        <v>117</v>
      </c>
      <c r="B2810" t="s">
        <v>124</v>
      </c>
      <c r="C2810" t="s">
        <v>117</v>
      </c>
      <c r="D2810" t="s">
        <v>64</v>
      </c>
      <c r="E2810">
        <v>20</v>
      </c>
      <c r="F2810" t="s">
        <v>99</v>
      </c>
      <c r="G2810" t="s">
        <v>100</v>
      </c>
      <c r="H2810" s="320">
        <v>0.7871958337074616</v>
      </c>
      <c r="I2810" t="str">
        <f>Table3[[#This Row],[Company ]]&amp;Table3[[#This Row],[Product]]</f>
        <v>FrieslandCampinaMilk</v>
      </c>
      <c r="J2810" t="str">
        <f>INDEX('Company+Product scope'!D:D,MATCH(Table3[[#This Row],[Company+Product key]],'Company+Product scope'!C:C,0))</f>
        <v>Yes</v>
      </c>
    </row>
    <row r="2811" spans="1:10">
      <c r="A2811" t="s">
        <v>117</v>
      </c>
      <c r="B2811" t="s">
        <v>125</v>
      </c>
      <c r="C2811" t="s">
        <v>117</v>
      </c>
      <c r="D2811" t="s">
        <v>64</v>
      </c>
      <c r="E2811">
        <v>20</v>
      </c>
      <c r="F2811" t="s">
        <v>99</v>
      </c>
      <c r="G2811" t="s">
        <v>100</v>
      </c>
      <c r="H2811" s="320">
        <v>0.78719583370746171</v>
      </c>
      <c r="I2811" t="str">
        <f>Table3[[#This Row],[Company ]]&amp;Table3[[#This Row],[Product]]</f>
        <v>Danone-IFCNMilk</v>
      </c>
      <c r="J2811" t="str">
        <f>INDEX('Company+Product scope'!D:D,MATCH(Table3[[#This Row],[Company+Product key]],'Company+Product scope'!C:C,0))</f>
        <v>Yes</v>
      </c>
    </row>
    <row r="2812" spans="1:10">
      <c r="A2812" t="s">
        <v>117</v>
      </c>
      <c r="B2812" t="s">
        <v>125</v>
      </c>
      <c r="C2812" t="s">
        <v>117</v>
      </c>
      <c r="D2812" t="s">
        <v>88</v>
      </c>
      <c r="E2812">
        <v>20</v>
      </c>
      <c r="F2812" t="s">
        <v>99</v>
      </c>
      <c r="G2812" t="s">
        <v>100</v>
      </c>
      <c r="H2812" s="320">
        <v>0.78428831707863644</v>
      </c>
      <c r="I2812" t="str">
        <f>Table3[[#This Row],[Company ]]&amp;Table3[[#This Row],[Product]]</f>
        <v>Danone-IFCNMilk</v>
      </c>
      <c r="J2812" t="str">
        <f>INDEX('Company+Product scope'!D:D,MATCH(Table3[[#This Row],[Company+Product key]],'Company+Product scope'!C:C,0))</f>
        <v>Yes</v>
      </c>
    </row>
    <row r="2813" spans="1:10">
      <c r="A2813" t="s">
        <v>117</v>
      </c>
      <c r="B2813" t="s">
        <v>125</v>
      </c>
      <c r="C2813" t="s">
        <v>117</v>
      </c>
      <c r="D2813" t="s">
        <v>78</v>
      </c>
      <c r="E2813">
        <v>20</v>
      </c>
      <c r="F2813" t="s">
        <v>99</v>
      </c>
      <c r="G2813" t="s">
        <v>100</v>
      </c>
      <c r="H2813" s="320">
        <v>0.73333445886057236</v>
      </c>
      <c r="I2813" t="str">
        <f>Table3[[#This Row],[Company ]]&amp;Table3[[#This Row],[Product]]</f>
        <v>Danone-IFCNMilk</v>
      </c>
      <c r="J2813" t="str">
        <f>INDEX('Company+Product scope'!D:D,MATCH(Table3[[#This Row],[Company+Product key]],'Company+Product scope'!C:C,0))</f>
        <v>Yes</v>
      </c>
    </row>
    <row r="2814" spans="1:10">
      <c r="A2814" t="s">
        <v>117</v>
      </c>
      <c r="B2814" t="s">
        <v>125</v>
      </c>
      <c r="C2814" t="s">
        <v>117</v>
      </c>
      <c r="D2814" t="s">
        <v>57</v>
      </c>
      <c r="E2814">
        <v>20</v>
      </c>
      <c r="F2814" t="s">
        <v>99</v>
      </c>
      <c r="G2814" t="s">
        <v>100</v>
      </c>
      <c r="H2814" s="320">
        <v>0.82286894237594388</v>
      </c>
      <c r="I2814" t="str">
        <f>Table3[[#This Row],[Company ]]&amp;Table3[[#This Row],[Product]]</f>
        <v>Danone-IFCNMilk</v>
      </c>
      <c r="J2814" t="str">
        <f>INDEX('Company+Product scope'!D:D,MATCH(Table3[[#This Row],[Company+Product key]],'Company+Product scope'!C:C,0))</f>
        <v>Yes</v>
      </c>
    </row>
    <row r="2815" spans="1:10">
      <c r="A2815" t="s">
        <v>117</v>
      </c>
      <c r="B2815" t="s">
        <v>125</v>
      </c>
      <c r="C2815" t="s">
        <v>117</v>
      </c>
      <c r="D2815" t="s">
        <v>54</v>
      </c>
      <c r="E2815">
        <v>20</v>
      </c>
      <c r="F2815" t="s">
        <v>99</v>
      </c>
      <c r="G2815" t="s">
        <v>100</v>
      </c>
      <c r="H2815" s="320">
        <v>0.77008577903210107</v>
      </c>
      <c r="I2815" t="str">
        <f>Table3[[#This Row],[Company ]]&amp;Table3[[#This Row],[Product]]</f>
        <v>Danone-IFCNMilk</v>
      </c>
      <c r="J2815" t="str">
        <f>INDEX('Company+Product scope'!D:D,MATCH(Table3[[#This Row],[Company+Product key]],'Company+Product scope'!C:C,0))</f>
        <v>Yes</v>
      </c>
    </row>
    <row r="2816" spans="1:10">
      <c r="A2816" t="s">
        <v>117</v>
      </c>
      <c r="B2816" t="s">
        <v>125</v>
      </c>
      <c r="C2816" t="s">
        <v>117</v>
      </c>
      <c r="D2816" t="s">
        <v>82</v>
      </c>
      <c r="E2816">
        <v>20</v>
      </c>
      <c r="F2816" t="s">
        <v>99</v>
      </c>
      <c r="G2816" t="s">
        <v>100</v>
      </c>
      <c r="H2816" s="320">
        <v>0.90515009480178232</v>
      </c>
      <c r="I2816" t="str">
        <f>Table3[[#This Row],[Company ]]&amp;Table3[[#This Row],[Product]]</f>
        <v>Danone-IFCNMilk</v>
      </c>
      <c r="J2816" t="str">
        <f>INDEX('Company+Product scope'!D:D,MATCH(Table3[[#This Row],[Company+Product key]],'Company+Product scope'!C:C,0))</f>
        <v>Yes</v>
      </c>
    </row>
    <row r="2817" spans="1:10">
      <c r="A2817" t="s">
        <v>117</v>
      </c>
      <c r="B2817" t="s">
        <v>125</v>
      </c>
      <c r="C2817" t="s">
        <v>117</v>
      </c>
      <c r="D2817" t="s">
        <v>126</v>
      </c>
      <c r="E2817">
        <v>20</v>
      </c>
      <c r="F2817" t="s">
        <v>99</v>
      </c>
      <c r="G2817" t="s">
        <v>100</v>
      </c>
      <c r="H2817" s="320">
        <v>0.87251277495444379</v>
      </c>
      <c r="I2817" t="str">
        <f>Table3[[#This Row],[Company ]]&amp;Table3[[#This Row],[Product]]</f>
        <v>Danone-IFCNMilk</v>
      </c>
      <c r="J2817" t="str">
        <f>INDEX('Company+Product scope'!D:D,MATCH(Table3[[#This Row],[Company+Product key]],'Company+Product scope'!C:C,0))</f>
        <v>Yes</v>
      </c>
    </row>
    <row r="2818" spans="1:10">
      <c r="A2818" t="s">
        <v>117</v>
      </c>
      <c r="B2818" t="s">
        <v>127</v>
      </c>
      <c r="C2818" t="s">
        <v>117</v>
      </c>
      <c r="D2818" t="s">
        <v>57</v>
      </c>
      <c r="E2818">
        <v>20</v>
      </c>
      <c r="F2818" t="s">
        <v>99</v>
      </c>
      <c r="G2818" t="s">
        <v>100</v>
      </c>
      <c r="H2818" s="320">
        <v>0.82286894237594377</v>
      </c>
      <c r="I2818" t="str">
        <f>Table3[[#This Row],[Company ]]&amp;Table3[[#This Row],[Product]]</f>
        <v>SaputoMilk</v>
      </c>
      <c r="J2818" t="str">
        <f>INDEX('Company+Product scope'!D:D,MATCH(Table3[[#This Row],[Company+Product key]],'Company+Product scope'!C:C,0))</f>
        <v>Yes</v>
      </c>
    </row>
    <row r="2819" spans="1:10">
      <c r="A2819" t="s">
        <v>117</v>
      </c>
      <c r="B2819" t="s">
        <v>128</v>
      </c>
      <c r="C2819" t="s">
        <v>117</v>
      </c>
      <c r="D2819" t="s">
        <v>57</v>
      </c>
      <c r="E2819">
        <v>20</v>
      </c>
      <c r="F2819" t="s">
        <v>99</v>
      </c>
      <c r="G2819" t="s">
        <v>100</v>
      </c>
      <c r="H2819" s="320">
        <v>0.82286894237594377</v>
      </c>
      <c r="I2819" t="str">
        <f>Table3[[#This Row],[Company ]]&amp;Table3[[#This Row],[Product]]</f>
        <v>AgropurMilk</v>
      </c>
      <c r="J2819" t="str">
        <f>INDEX('Company+Product scope'!D:D,MATCH(Table3[[#This Row],[Company+Product key]],'Company+Product scope'!C:C,0))</f>
        <v>Yes</v>
      </c>
    </row>
    <row r="2820" spans="1:10">
      <c r="A2820" t="s">
        <v>117</v>
      </c>
      <c r="B2820" t="s">
        <v>129</v>
      </c>
      <c r="C2820" t="s">
        <v>117</v>
      </c>
      <c r="D2820" t="s">
        <v>72</v>
      </c>
      <c r="E2820">
        <v>20</v>
      </c>
      <c r="F2820" t="s">
        <v>99</v>
      </c>
      <c r="G2820" t="s">
        <v>100</v>
      </c>
      <c r="H2820" s="320">
        <v>0.86292499209979634</v>
      </c>
      <c r="I2820" t="str">
        <f>Table3[[#This Row],[Company ]]&amp;Table3[[#This Row],[Product]]</f>
        <v>China Mengniu DairyMilk</v>
      </c>
      <c r="J2820" t="str">
        <f>INDEX('Company+Product scope'!D:D,MATCH(Table3[[#This Row],[Company+Product key]],'Company+Product scope'!C:C,0))</f>
        <v>Yes</v>
      </c>
    </row>
    <row r="2821" spans="1:10">
      <c r="A2821" t="s">
        <v>117</v>
      </c>
      <c r="B2821" t="s">
        <v>130</v>
      </c>
      <c r="C2821" t="s">
        <v>117</v>
      </c>
      <c r="D2821" t="s">
        <v>57</v>
      </c>
      <c r="E2821">
        <v>20</v>
      </c>
      <c r="F2821" t="s">
        <v>99</v>
      </c>
      <c r="G2821" t="s">
        <v>100</v>
      </c>
      <c r="H2821" s="320">
        <v>0.82286894237594377</v>
      </c>
      <c r="I2821" t="str">
        <f>Table3[[#This Row],[Company ]]&amp;Table3[[#This Row],[Product]]</f>
        <v>GlanbiaMilk</v>
      </c>
      <c r="J2821" t="str">
        <f>INDEX('Company+Product scope'!D:D,MATCH(Table3[[#This Row],[Company+Product key]],'Company+Product scope'!C:C,0))</f>
        <v>Yes</v>
      </c>
    </row>
    <row r="2822" spans="1:10">
      <c r="A2822" t="s">
        <v>117</v>
      </c>
      <c r="B2822" t="s">
        <v>131</v>
      </c>
      <c r="C2822" t="s">
        <v>117</v>
      </c>
      <c r="D2822" t="s">
        <v>57</v>
      </c>
      <c r="E2822">
        <v>20</v>
      </c>
      <c r="F2822" t="s">
        <v>99</v>
      </c>
      <c r="G2822" t="s">
        <v>100</v>
      </c>
      <c r="H2822" s="320">
        <v>0.82286894237594377</v>
      </c>
      <c r="I2822" t="str">
        <f>Table3[[#This Row],[Company ]]&amp;Table3[[#This Row],[Product]]</f>
        <v>California DiariesMilk</v>
      </c>
      <c r="J2822" t="str">
        <f>INDEX('Company+Product scope'!D:D,MATCH(Table3[[#This Row],[Company+Product key]],'Company+Product scope'!C:C,0))</f>
        <v>Yes</v>
      </c>
    </row>
    <row r="2823" spans="1:10">
      <c r="A2823" t="s">
        <v>117</v>
      </c>
      <c r="B2823" t="s">
        <v>132</v>
      </c>
      <c r="C2823" t="s">
        <v>117</v>
      </c>
      <c r="D2823" t="s">
        <v>72</v>
      </c>
      <c r="E2823">
        <v>20</v>
      </c>
      <c r="F2823" t="s">
        <v>99</v>
      </c>
      <c r="G2823" t="s">
        <v>100</v>
      </c>
      <c r="H2823" s="320">
        <v>0.86292499209979656</v>
      </c>
      <c r="I2823" t="str">
        <f>Table3[[#This Row],[Company ]]&amp;Table3[[#This Row],[Product]]</f>
        <v>Yili Milk</v>
      </c>
      <c r="J2823" t="str">
        <f>INDEX('Company+Product scope'!D:D,MATCH(Table3[[#This Row],[Company+Product key]],'Company+Product scope'!C:C,0))</f>
        <v>Yes</v>
      </c>
    </row>
    <row r="2824" spans="1:10">
      <c r="A2824" t="s">
        <v>117</v>
      </c>
      <c r="B2824" t="s">
        <v>133</v>
      </c>
      <c r="C2824" t="s">
        <v>117</v>
      </c>
      <c r="D2824" t="s">
        <v>64</v>
      </c>
      <c r="E2824">
        <v>20</v>
      </c>
      <c r="F2824" t="s">
        <v>99</v>
      </c>
      <c r="G2824" t="s">
        <v>100</v>
      </c>
      <c r="H2824" s="320">
        <v>0.7871958337074616</v>
      </c>
      <c r="I2824" t="str">
        <f>Table3[[#This Row],[Company ]]&amp;Table3[[#This Row],[Product]]</f>
        <v>MüllerMilk</v>
      </c>
      <c r="J2824" t="str">
        <f>INDEX('Company+Product scope'!D:D,MATCH(Table3[[#This Row],[Company+Product key]],'Company+Product scope'!C:C,0))</f>
        <v>Yes</v>
      </c>
    </row>
    <row r="2825" spans="1:10">
      <c r="A2825" t="s">
        <v>117</v>
      </c>
      <c r="B2825" t="s">
        <v>134</v>
      </c>
      <c r="C2825" t="s">
        <v>117</v>
      </c>
      <c r="D2825" t="s">
        <v>135</v>
      </c>
      <c r="E2825">
        <v>20</v>
      </c>
      <c r="F2825" t="s">
        <v>99</v>
      </c>
      <c r="G2825" t="s">
        <v>100</v>
      </c>
      <c r="H2825" s="320">
        <v>0.86848382285740122</v>
      </c>
      <c r="I2825" t="str">
        <f>Table3[[#This Row],[Company ]]&amp;Table3[[#This Row],[Product]]</f>
        <v>AmulMilk</v>
      </c>
      <c r="J2825" t="str">
        <f>INDEX('Company+Product scope'!D:D,MATCH(Table3[[#This Row],[Company+Product key]],'Company+Product scope'!C:C,0))</f>
        <v>Yes</v>
      </c>
    </row>
    <row r="2826" spans="1:10">
      <c r="A2826" t="s">
        <v>117</v>
      </c>
      <c r="B2826" t="s">
        <v>118</v>
      </c>
      <c r="C2826" t="s">
        <v>117</v>
      </c>
      <c r="D2826" t="s">
        <v>58</v>
      </c>
      <c r="E2826">
        <v>20</v>
      </c>
      <c r="F2826" t="s">
        <v>101</v>
      </c>
      <c r="G2826" t="s">
        <v>96</v>
      </c>
      <c r="H2826" s="321">
        <v>54024177777.777786</v>
      </c>
      <c r="I2826" t="str">
        <f>Table3[[#This Row],[Company ]]&amp;Table3[[#This Row],[Product]]</f>
        <v>FonterraMilk</v>
      </c>
      <c r="J2826" t="str">
        <f>INDEX('Company+Product scope'!D:D,MATCH(Table3[[#This Row],[Company+Product key]],'Company+Product scope'!C:C,0))</f>
        <v>Yes</v>
      </c>
    </row>
    <row r="2827" spans="1:10">
      <c r="A2827" t="s">
        <v>117</v>
      </c>
      <c r="B2827" t="s">
        <v>120</v>
      </c>
      <c r="C2827" t="s">
        <v>117</v>
      </c>
      <c r="D2827" t="s">
        <v>57</v>
      </c>
      <c r="E2827">
        <v>20</v>
      </c>
      <c r="F2827" t="s">
        <v>101</v>
      </c>
      <c r="G2827" t="s">
        <v>96</v>
      </c>
      <c r="H2827" s="321">
        <v>102280200000.00002</v>
      </c>
      <c r="I2827" t="str">
        <f>Table3[[#This Row],[Company ]]&amp;Table3[[#This Row],[Product]]</f>
        <v>Dairy Farmers of AmericaMilk</v>
      </c>
      <c r="J2827" t="str">
        <f>INDEX('Company+Product scope'!D:D,MATCH(Table3[[#This Row],[Company+Product key]],'Company+Product scope'!C:C,0))</f>
        <v>Yes</v>
      </c>
    </row>
    <row r="2828" spans="1:10">
      <c r="A2828" t="s">
        <v>117</v>
      </c>
      <c r="B2828" t="s">
        <v>121</v>
      </c>
      <c r="C2828" t="s">
        <v>117</v>
      </c>
      <c r="D2828" t="s">
        <v>64</v>
      </c>
      <c r="E2828">
        <v>20</v>
      </c>
      <c r="F2828" t="s">
        <v>101</v>
      </c>
      <c r="G2828" t="s">
        <v>96</v>
      </c>
      <c r="H2828" s="321">
        <v>83898733333.333344</v>
      </c>
      <c r="I2828" t="str">
        <f>Table3[[#This Row],[Company ]]&amp;Table3[[#This Row],[Product]]</f>
        <v>LactalisMilk</v>
      </c>
      <c r="J2828" t="str">
        <f>INDEX('Company+Product scope'!D:D,MATCH(Table3[[#This Row],[Company+Product key]],'Company+Product scope'!C:C,0))</f>
        <v>Yes</v>
      </c>
    </row>
    <row r="2829" spans="1:10">
      <c r="A2829" t="s">
        <v>117</v>
      </c>
      <c r="B2829" t="s">
        <v>122</v>
      </c>
      <c r="C2829" t="s">
        <v>117</v>
      </c>
      <c r="D2829" t="s">
        <v>64</v>
      </c>
      <c r="E2829">
        <v>20</v>
      </c>
      <c r="F2829" t="s">
        <v>101</v>
      </c>
      <c r="G2829" t="s">
        <v>96</v>
      </c>
      <c r="H2829" s="321">
        <v>50116500000.000008</v>
      </c>
      <c r="I2829" t="str">
        <f>Table3[[#This Row],[Company ]]&amp;Table3[[#This Row],[Product]]</f>
        <v>NestléMilk</v>
      </c>
      <c r="J2829" t="str">
        <f>INDEX('Company+Product scope'!D:D,MATCH(Table3[[#This Row],[Company+Product key]],'Company+Product scope'!C:C,0))</f>
        <v>Yes</v>
      </c>
    </row>
    <row r="2830" spans="1:10">
      <c r="A2830" t="s">
        <v>117</v>
      </c>
      <c r="B2830" t="s">
        <v>123</v>
      </c>
      <c r="C2830" t="s">
        <v>117</v>
      </c>
      <c r="D2830" t="s">
        <v>64</v>
      </c>
      <c r="E2830">
        <v>20</v>
      </c>
      <c r="F2830" t="s">
        <v>101</v>
      </c>
      <c r="G2830" t="s">
        <v>96</v>
      </c>
      <c r="H2830" s="321">
        <v>50116500000.000008</v>
      </c>
      <c r="I2830" t="str">
        <f>Table3[[#This Row],[Company ]]&amp;Table3[[#This Row],[Product]]</f>
        <v>ArlaMilk</v>
      </c>
      <c r="J2830" t="str">
        <f>INDEX('Company+Product scope'!D:D,MATCH(Table3[[#This Row],[Company+Product key]],'Company+Product scope'!C:C,0))</f>
        <v>Yes</v>
      </c>
    </row>
    <row r="2831" spans="1:10">
      <c r="A2831" t="s">
        <v>117</v>
      </c>
      <c r="B2831" t="s">
        <v>124</v>
      </c>
      <c r="C2831" t="s">
        <v>117</v>
      </c>
      <c r="D2831" t="s">
        <v>64</v>
      </c>
      <c r="E2831">
        <v>20</v>
      </c>
      <c r="F2831" t="s">
        <v>101</v>
      </c>
      <c r="G2831" t="s">
        <v>96</v>
      </c>
      <c r="H2831" s="321">
        <v>39721966666.666672</v>
      </c>
      <c r="I2831" t="str">
        <f>Table3[[#This Row],[Company ]]&amp;Table3[[#This Row],[Product]]</f>
        <v>FrieslandCampinaMilk</v>
      </c>
      <c r="J2831" t="str">
        <f>INDEX('Company+Product scope'!D:D,MATCH(Table3[[#This Row],[Company+Product key]],'Company+Product scope'!C:C,0))</f>
        <v>Yes</v>
      </c>
    </row>
    <row r="2832" spans="1:10">
      <c r="A2832" t="s">
        <v>117</v>
      </c>
      <c r="B2832" t="s">
        <v>125</v>
      </c>
      <c r="C2832" t="s">
        <v>117</v>
      </c>
      <c r="D2832" t="s">
        <v>64</v>
      </c>
      <c r="E2832">
        <v>20</v>
      </c>
      <c r="F2832" t="s">
        <v>101</v>
      </c>
      <c r="G2832" t="s">
        <v>96</v>
      </c>
      <c r="H2832" s="321">
        <v>3966304401.4964142</v>
      </c>
      <c r="I2832" t="str">
        <f>Table3[[#This Row],[Company ]]&amp;Table3[[#This Row],[Product]]</f>
        <v>Danone-IFCNMilk</v>
      </c>
      <c r="J2832" t="str">
        <f>INDEX('Company+Product scope'!D:D,MATCH(Table3[[#This Row],[Company+Product key]],'Company+Product scope'!C:C,0))</f>
        <v>Yes</v>
      </c>
    </row>
    <row r="2833" spans="1:10">
      <c r="A2833" t="s">
        <v>117</v>
      </c>
      <c r="B2833" t="s">
        <v>125</v>
      </c>
      <c r="C2833" t="s">
        <v>117</v>
      </c>
      <c r="D2833" t="s">
        <v>88</v>
      </c>
      <c r="E2833">
        <v>20</v>
      </c>
      <c r="F2833" t="s">
        <v>101</v>
      </c>
      <c r="G2833" t="s">
        <v>96</v>
      </c>
      <c r="H2833" s="321">
        <v>2538395443.9679756</v>
      </c>
      <c r="I2833" t="str">
        <f>Table3[[#This Row],[Company ]]&amp;Table3[[#This Row],[Product]]</f>
        <v>Danone-IFCNMilk</v>
      </c>
      <c r="J2833" t="str">
        <f>INDEX('Company+Product scope'!D:D,MATCH(Table3[[#This Row],[Company+Product key]],'Company+Product scope'!C:C,0))</f>
        <v>Yes</v>
      </c>
    </row>
    <row r="2834" spans="1:10">
      <c r="A2834" t="s">
        <v>117</v>
      </c>
      <c r="B2834" t="s">
        <v>125</v>
      </c>
      <c r="C2834" t="s">
        <v>117</v>
      </c>
      <c r="D2834" t="s">
        <v>78</v>
      </c>
      <c r="E2834">
        <v>20</v>
      </c>
      <c r="F2834" t="s">
        <v>101</v>
      </c>
      <c r="G2834" t="s">
        <v>96</v>
      </c>
      <c r="H2834" s="321">
        <v>6738541274.6006851</v>
      </c>
      <c r="I2834" t="str">
        <f>Table3[[#This Row],[Company ]]&amp;Table3[[#This Row],[Product]]</f>
        <v>Danone-IFCNMilk</v>
      </c>
      <c r="J2834" t="str">
        <f>INDEX('Company+Product scope'!D:D,MATCH(Table3[[#This Row],[Company+Product key]],'Company+Product scope'!C:C,0))</f>
        <v>Yes</v>
      </c>
    </row>
    <row r="2835" spans="1:10">
      <c r="A2835" t="s">
        <v>117</v>
      </c>
      <c r="B2835" t="s">
        <v>125</v>
      </c>
      <c r="C2835" t="s">
        <v>117</v>
      </c>
      <c r="D2835" t="s">
        <v>57</v>
      </c>
      <c r="E2835">
        <v>20</v>
      </c>
      <c r="F2835" t="s">
        <v>101</v>
      </c>
      <c r="G2835" t="s">
        <v>96</v>
      </c>
      <c r="H2835" s="321">
        <v>6668869384.2959948</v>
      </c>
      <c r="I2835" t="str">
        <f>Table3[[#This Row],[Company ]]&amp;Table3[[#This Row],[Product]]</f>
        <v>Danone-IFCNMilk</v>
      </c>
      <c r="J2835" t="str">
        <f>INDEX('Company+Product scope'!D:D,MATCH(Table3[[#This Row],[Company+Product key]],'Company+Product scope'!C:C,0))</f>
        <v>Yes</v>
      </c>
    </row>
    <row r="2836" spans="1:10">
      <c r="A2836" t="s">
        <v>117</v>
      </c>
      <c r="B2836" t="s">
        <v>125</v>
      </c>
      <c r="C2836" t="s">
        <v>117</v>
      </c>
      <c r="D2836" t="s">
        <v>54</v>
      </c>
      <c r="E2836">
        <v>20</v>
      </c>
      <c r="F2836" t="s">
        <v>101</v>
      </c>
      <c r="G2836" t="s">
        <v>96</v>
      </c>
      <c r="H2836" s="321">
        <v>7827300894.5347147</v>
      </c>
      <c r="I2836" t="str">
        <f>Table3[[#This Row],[Company ]]&amp;Table3[[#This Row],[Product]]</f>
        <v>Danone-IFCNMilk</v>
      </c>
      <c r="J2836" t="str">
        <f>INDEX('Company+Product scope'!D:D,MATCH(Table3[[#This Row],[Company+Product key]],'Company+Product scope'!C:C,0))</f>
        <v>Yes</v>
      </c>
    </row>
    <row r="2837" spans="1:10">
      <c r="A2837" t="s">
        <v>117</v>
      </c>
      <c r="B2837" t="s">
        <v>125</v>
      </c>
      <c r="C2837" t="s">
        <v>117</v>
      </c>
      <c r="D2837" t="s">
        <v>82</v>
      </c>
      <c r="E2837">
        <v>20</v>
      </c>
      <c r="F2837" t="s">
        <v>101</v>
      </c>
      <c r="G2837" t="s">
        <v>96</v>
      </c>
      <c r="H2837" s="321">
        <v>3768829402.3414359</v>
      </c>
      <c r="I2837" t="str">
        <f>Table3[[#This Row],[Company ]]&amp;Table3[[#This Row],[Product]]</f>
        <v>Danone-IFCNMilk</v>
      </c>
      <c r="J2837" t="str">
        <f>INDEX('Company+Product scope'!D:D,MATCH(Table3[[#This Row],[Company+Product key]],'Company+Product scope'!C:C,0))</f>
        <v>Yes</v>
      </c>
    </row>
    <row r="2838" spans="1:10">
      <c r="A2838" t="s">
        <v>117</v>
      </c>
      <c r="B2838" t="s">
        <v>125</v>
      </c>
      <c r="C2838" t="s">
        <v>117</v>
      </c>
      <c r="D2838" t="s">
        <v>126</v>
      </c>
      <c r="E2838">
        <v>20</v>
      </c>
      <c r="F2838" t="s">
        <v>101</v>
      </c>
      <c r="G2838" t="s">
        <v>96</v>
      </c>
      <c r="H2838" s="321">
        <v>5660289785.0617704</v>
      </c>
      <c r="I2838" t="str">
        <f>Table3[[#This Row],[Company ]]&amp;Table3[[#This Row],[Product]]</f>
        <v>Danone-IFCNMilk</v>
      </c>
      <c r="J2838" t="str">
        <f>INDEX('Company+Product scope'!D:D,MATCH(Table3[[#This Row],[Company+Product key]],'Company+Product scope'!C:C,0))</f>
        <v>Yes</v>
      </c>
    </row>
    <row r="2839" spans="1:10">
      <c r="A2839" t="s">
        <v>117</v>
      </c>
      <c r="B2839" t="s">
        <v>127</v>
      </c>
      <c r="C2839" t="s">
        <v>117</v>
      </c>
      <c r="D2839" t="s">
        <v>57</v>
      </c>
      <c r="E2839">
        <v>20</v>
      </c>
      <c r="F2839" t="s">
        <v>101</v>
      </c>
      <c r="G2839" t="s">
        <v>96</v>
      </c>
      <c r="H2839" s="321">
        <v>37881555555.555557</v>
      </c>
      <c r="I2839" t="str">
        <f>Table3[[#This Row],[Company ]]&amp;Table3[[#This Row],[Product]]</f>
        <v>SaputoMilk</v>
      </c>
      <c r="J2839" t="str">
        <f>INDEX('Company+Product scope'!D:D,MATCH(Table3[[#This Row],[Company+Product key]],'Company+Product scope'!C:C,0))</f>
        <v>Yes</v>
      </c>
    </row>
    <row r="2840" spans="1:10">
      <c r="A2840" t="s">
        <v>117</v>
      </c>
      <c r="B2840" t="s">
        <v>128</v>
      </c>
      <c r="C2840" t="s">
        <v>117</v>
      </c>
      <c r="D2840" t="s">
        <v>57</v>
      </c>
      <c r="E2840">
        <v>20</v>
      </c>
      <c r="F2840" t="s">
        <v>101</v>
      </c>
      <c r="G2840" t="s">
        <v>96</v>
      </c>
      <c r="H2840" s="321">
        <v>23073311111.111115</v>
      </c>
      <c r="I2840" t="str">
        <f>Table3[[#This Row],[Company ]]&amp;Table3[[#This Row],[Product]]</f>
        <v>AgropurMilk</v>
      </c>
      <c r="J2840" t="str">
        <f>INDEX('Company+Product scope'!D:D,MATCH(Table3[[#This Row],[Company+Product key]],'Company+Product scope'!C:C,0))</f>
        <v>Yes</v>
      </c>
    </row>
    <row r="2841" spans="1:10">
      <c r="A2841" t="s">
        <v>117</v>
      </c>
      <c r="B2841" t="s">
        <v>129</v>
      </c>
      <c r="C2841" t="s">
        <v>117</v>
      </c>
      <c r="D2841" t="s">
        <v>72</v>
      </c>
      <c r="E2841">
        <v>20</v>
      </c>
      <c r="F2841" t="s">
        <v>101</v>
      </c>
      <c r="G2841" t="s">
        <v>96</v>
      </c>
      <c r="H2841" s="321">
        <v>69348892592.592606</v>
      </c>
      <c r="I2841" t="str">
        <f>Table3[[#This Row],[Company ]]&amp;Table3[[#This Row],[Product]]</f>
        <v>China Mengniu DairyMilk</v>
      </c>
      <c r="J2841" t="str">
        <f>INDEX('Company+Product scope'!D:D,MATCH(Table3[[#This Row],[Company+Product key]],'Company+Product scope'!C:C,0))</f>
        <v>Yes</v>
      </c>
    </row>
    <row r="2842" spans="1:10">
      <c r="A2842" t="s">
        <v>117</v>
      </c>
      <c r="B2842" t="s">
        <v>130</v>
      </c>
      <c r="C2842" t="s">
        <v>117</v>
      </c>
      <c r="D2842" t="s">
        <v>57</v>
      </c>
      <c r="E2842">
        <v>20</v>
      </c>
      <c r="F2842" t="s">
        <v>101</v>
      </c>
      <c r="G2842" t="s">
        <v>96</v>
      </c>
      <c r="H2842" s="321">
        <v>30994000000.000004</v>
      </c>
      <c r="I2842" t="str">
        <f>Table3[[#This Row],[Company ]]&amp;Table3[[#This Row],[Product]]</f>
        <v>GlanbiaMilk</v>
      </c>
      <c r="J2842" t="str">
        <f>INDEX('Company+Product scope'!D:D,MATCH(Table3[[#This Row],[Company+Product key]],'Company+Product scope'!C:C,0))</f>
        <v>Yes</v>
      </c>
    </row>
    <row r="2843" spans="1:10">
      <c r="A2843" t="s">
        <v>117</v>
      </c>
      <c r="B2843" t="s">
        <v>131</v>
      </c>
      <c r="C2843" t="s">
        <v>117</v>
      </c>
      <c r="D2843" t="s">
        <v>57</v>
      </c>
      <c r="E2843">
        <v>20</v>
      </c>
      <c r="F2843" t="s">
        <v>101</v>
      </c>
      <c r="G2843" t="s">
        <v>96</v>
      </c>
      <c r="H2843" s="321">
        <v>26517088888.888893</v>
      </c>
      <c r="I2843" t="str">
        <f>Table3[[#This Row],[Company ]]&amp;Table3[[#This Row],[Product]]</f>
        <v>California DiariesMilk</v>
      </c>
      <c r="J2843" t="str">
        <f>INDEX('Company+Product scope'!D:D,MATCH(Table3[[#This Row],[Company+Product key]],'Company+Product scope'!C:C,0))</f>
        <v>Yes</v>
      </c>
    </row>
    <row r="2844" spans="1:10">
      <c r="A2844" t="s">
        <v>117</v>
      </c>
      <c r="B2844" t="s">
        <v>132</v>
      </c>
      <c r="C2844" t="s">
        <v>117</v>
      </c>
      <c r="D2844" t="s">
        <v>72</v>
      </c>
      <c r="E2844">
        <v>20</v>
      </c>
      <c r="F2844" t="s">
        <v>101</v>
      </c>
      <c r="G2844" t="s">
        <v>96</v>
      </c>
      <c r="H2844" s="321">
        <v>71493703703.703705</v>
      </c>
      <c r="I2844" t="str">
        <f>Table3[[#This Row],[Company ]]&amp;Table3[[#This Row],[Product]]</f>
        <v>Yili Milk</v>
      </c>
      <c r="J2844" t="str">
        <f>INDEX('Company+Product scope'!D:D,MATCH(Table3[[#This Row],[Company+Product key]],'Company+Product scope'!C:C,0))</f>
        <v>Yes</v>
      </c>
    </row>
    <row r="2845" spans="1:10">
      <c r="A2845" t="s">
        <v>117</v>
      </c>
      <c r="B2845" t="s">
        <v>133</v>
      </c>
      <c r="C2845" t="s">
        <v>117</v>
      </c>
      <c r="D2845" t="s">
        <v>64</v>
      </c>
      <c r="E2845">
        <v>20</v>
      </c>
      <c r="F2845" t="s">
        <v>101</v>
      </c>
      <c r="G2845" t="s">
        <v>96</v>
      </c>
      <c r="H2845" s="321">
        <v>24872633333.333336</v>
      </c>
      <c r="I2845" t="str">
        <f>Table3[[#This Row],[Company ]]&amp;Table3[[#This Row],[Product]]</f>
        <v>MüllerMilk</v>
      </c>
      <c r="J2845" t="str">
        <f>INDEX('Company+Product scope'!D:D,MATCH(Table3[[#This Row],[Company+Product key]],'Company+Product scope'!C:C,0))</f>
        <v>Yes</v>
      </c>
    </row>
    <row r="2846" spans="1:10">
      <c r="A2846" t="s">
        <v>117</v>
      </c>
      <c r="B2846" t="s">
        <v>134</v>
      </c>
      <c r="C2846" t="s">
        <v>117</v>
      </c>
      <c r="D2846" t="s">
        <v>135</v>
      </c>
      <c r="E2846">
        <v>20</v>
      </c>
      <c r="F2846" t="s">
        <v>101</v>
      </c>
      <c r="G2846" t="s">
        <v>96</v>
      </c>
      <c r="H2846" s="321">
        <v>70804977777.777771</v>
      </c>
      <c r="I2846" t="str">
        <f>Table3[[#This Row],[Company ]]&amp;Table3[[#This Row],[Product]]</f>
        <v>AmulMilk</v>
      </c>
      <c r="J2846" t="str">
        <f>INDEX('Company+Product scope'!D:D,MATCH(Table3[[#This Row],[Company+Product key]],'Company+Product scope'!C:C,0))</f>
        <v>Yes</v>
      </c>
    </row>
    <row r="2847" spans="1:10">
      <c r="A2847" t="s">
        <v>117</v>
      </c>
      <c r="B2847" t="s">
        <v>118</v>
      </c>
      <c r="C2847" t="s">
        <v>117</v>
      </c>
      <c r="D2847" t="s">
        <v>58</v>
      </c>
      <c r="E2847">
        <v>20</v>
      </c>
      <c r="F2847" t="s">
        <v>103</v>
      </c>
      <c r="G2847" t="s">
        <v>96</v>
      </c>
      <c r="H2847" s="321">
        <v>43640177777.777786</v>
      </c>
      <c r="I2847" t="str">
        <f>Table3[[#This Row],[Company ]]&amp;Table3[[#This Row],[Product]]</f>
        <v>FonterraMilk</v>
      </c>
      <c r="J2847" t="str">
        <f>INDEX('Company+Product scope'!D:D,MATCH(Table3[[#This Row],[Company+Product key]],'Company+Product scope'!C:C,0))</f>
        <v>Yes</v>
      </c>
    </row>
    <row r="2848" spans="1:10">
      <c r="A2848" t="s">
        <v>117</v>
      </c>
      <c r="B2848" t="s">
        <v>120</v>
      </c>
      <c r="C2848" t="s">
        <v>117</v>
      </c>
      <c r="D2848" t="s">
        <v>57</v>
      </c>
      <c r="E2848">
        <v>20</v>
      </c>
      <c r="F2848" t="s">
        <v>103</v>
      </c>
      <c r="G2848" t="s">
        <v>96</v>
      </c>
      <c r="H2848" s="321">
        <v>84163200000.000015</v>
      </c>
      <c r="I2848" t="str">
        <f>Table3[[#This Row],[Company ]]&amp;Table3[[#This Row],[Product]]</f>
        <v>Dairy Farmers of AmericaMilk</v>
      </c>
      <c r="J2848" t="str">
        <f>INDEX('Company+Product scope'!D:D,MATCH(Table3[[#This Row],[Company+Product key]],'Company+Product scope'!C:C,0))</f>
        <v>Yes</v>
      </c>
    </row>
    <row r="2849" spans="1:10">
      <c r="A2849" t="s">
        <v>117</v>
      </c>
      <c r="B2849" t="s">
        <v>121</v>
      </c>
      <c r="C2849" t="s">
        <v>117</v>
      </c>
      <c r="D2849" t="s">
        <v>64</v>
      </c>
      <c r="E2849">
        <v>20</v>
      </c>
      <c r="F2849" t="s">
        <v>103</v>
      </c>
      <c r="G2849" t="s">
        <v>96</v>
      </c>
      <c r="H2849" s="321">
        <v>66044733333.333344</v>
      </c>
      <c r="I2849" t="str">
        <f>Table3[[#This Row],[Company ]]&amp;Table3[[#This Row],[Product]]</f>
        <v>LactalisMilk</v>
      </c>
      <c r="J2849" t="str">
        <f>INDEX('Company+Product scope'!D:D,MATCH(Table3[[#This Row],[Company+Product key]],'Company+Product scope'!C:C,0))</f>
        <v>Yes</v>
      </c>
    </row>
    <row r="2850" spans="1:10">
      <c r="A2850" t="s">
        <v>117</v>
      </c>
      <c r="B2850" t="s">
        <v>122</v>
      </c>
      <c r="C2850" t="s">
        <v>117</v>
      </c>
      <c r="D2850" t="s">
        <v>64</v>
      </c>
      <c r="E2850">
        <v>20</v>
      </c>
      <c r="F2850" t="s">
        <v>103</v>
      </c>
      <c r="G2850" t="s">
        <v>96</v>
      </c>
      <c r="H2850" s="321">
        <v>39451500000.000008</v>
      </c>
      <c r="I2850" t="str">
        <f>Table3[[#This Row],[Company ]]&amp;Table3[[#This Row],[Product]]</f>
        <v>NestléMilk</v>
      </c>
      <c r="J2850" t="str">
        <f>INDEX('Company+Product scope'!D:D,MATCH(Table3[[#This Row],[Company+Product key]],'Company+Product scope'!C:C,0))</f>
        <v>Yes</v>
      </c>
    </row>
    <row r="2851" spans="1:10">
      <c r="A2851" t="s">
        <v>117</v>
      </c>
      <c r="B2851" t="s">
        <v>123</v>
      </c>
      <c r="C2851" t="s">
        <v>117</v>
      </c>
      <c r="D2851" t="s">
        <v>64</v>
      </c>
      <c r="E2851">
        <v>20</v>
      </c>
      <c r="F2851" t="s">
        <v>103</v>
      </c>
      <c r="G2851" t="s">
        <v>96</v>
      </c>
      <c r="H2851" s="321">
        <v>39451500000.000008</v>
      </c>
      <c r="I2851" t="str">
        <f>Table3[[#This Row],[Company ]]&amp;Table3[[#This Row],[Product]]</f>
        <v>ArlaMilk</v>
      </c>
      <c r="J2851" t="str">
        <f>INDEX('Company+Product scope'!D:D,MATCH(Table3[[#This Row],[Company+Product key]],'Company+Product scope'!C:C,0))</f>
        <v>Yes</v>
      </c>
    </row>
    <row r="2852" spans="1:10">
      <c r="A2852" t="s">
        <v>117</v>
      </c>
      <c r="B2852" t="s">
        <v>124</v>
      </c>
      <c r="C2852" t="s">
        <v>117</v>
      </c>
      <c r="D2852" t="s">
        <v>64</v>
      </c>
      <c r="E2852">
        <v>20</v>
      </c>
      <c r="F2852" t="s">
        <v>103</v>
      </c>
      <c r="G2852" t="s">
        <v>96</v>
      </c>
      <c r="H2852" s="321">
        <v>31268966666.666672</v>
      </c>
      <c r="I2852" t="str">
        <f>Table3[[#This Row],[Company ]]&amp;Table3[[#This Row],[Product]]</f>
        <v>FrieslandCampinaMilk</v>
      </c>
      <c r="J2852" t="str">
        <f>INDEX('Company+Product scope'!D:D,MATCH(Table3[[#This Row],[Company+Product key]],'Company+Product scope'!C:C,0))</f>
        <v>Yes</v>
      </c>
    </row>
    <row r="2853" spans="1:10">
      <c r="A2853" t="s">
        <v>117</v>
      </c>
      <c r="B2853" t="s">
        <v>125</v>
      </c>
      <c r="C2853" t="s">
        <v>117</v>
      </c>
      <c r="D2853" t="s">
        <v>64</v>
      </c>
      <c r="E2853">
        <v>20</v>
      </c>
      <c r="F2853" t="s">
        <v>103</v>
      </c>
      <c r="G2853" t="s">
        <v>96</v>
      </c>
      <c r="H2853" s="321">
        <v>3122258300.0735445</v>
      </c>
      <c r="I2853" t="str">
        <f>Table3[[#This Row],[Company ]]&amp;Table3[[#This Row],[Product]]</f>
        <v>Danone-IFCNMilk</v>
      </c>
      <c r="J2853" t="str">
        <f>INDEX('Company+Product scope'!D:D,MATCH(Table3[[#This Row],[Company+Product key]],'Company+Product scope'!C:C,0))</f>
        <v>Yes</v>
      </c>
    </row>
    <row r="2854" spans="1:10">
      <c r="A2854" t="s">
        <v>117</v>
      </c>
      <c r="B2854" t="s">
        <v>125</v>
      </c>
      <c r="C2854" t="s">
        <v>117</v>
      </c>
      <c r="D2854" t="s">
        <v>88</v>
      </c>
      <c r="E2854">
        <v>20</v>
      </c>
      <c r="F2854" t="s">
        <v>103</v>
      </c>
      <c r="G2854" t="s">
        <v>96</v>
      </c>
      <c r="H2854" s="321">
        <v>1990833890.8297219</v>
      </c>
      <c r="I2854" t="str">
        <f>Table3[[#This Row],[Company ]]&amp;Table3[[#This Row],[Product]]</f>
        <v>Danone-IFCNMilk</v>
      </c>
      <c r="J2854" t="str">
        <f>INDEX('Company+Product scope'!D:D,MATCH(Table3[[#This Row],[Company+Product key]],'Company+Product scope'!C:C,0))</f>
        <v>Yes</v>
      </c>
    </row>
    <row r="2855" spans="1:10">
      <c r="A2855" t="s">
        <v>117</v>
      </c>
      <c r="B2855" t="s">
        <v>125</v>
      </c>
      <c r="C2855" t="s">
        <v>117</v>
      </c>
      <c r="D2855" t="s">
        <v>78</v>
      </c>
      <c r="E2855">
        <v>20</v>
      </c>
      <c r="F2855" t="s">
        <v>103</v>
      </c>
      <c r="G2855" t="s">
        <v>96</v>
      </c>
      <c r="H2855" s="321">
        <v>4941604519.1189251</v>
      </c>
      <c r="I2855" t="str">
        <f>Table3[[#This Row],[Company ]]&amp;Table3[[#This Row],[Product]]</f>
        <v>Danone-IFCNMilk</v>
      </c>
      <c r="J2855" t="str">
        <f>INDEX('Company+Product scope'!D:D,MATCH(Table3[[#This Row],[Company+Product key]],'Company+Product scope'!C:C,0))</f>
        <v>Yes</v>
      </c>
    </row>
    <row r="2856" spans="1:10">
      <c r="A2856" t="s">
        <v>117</v>
      </c>
      <c r="B2856" t="s">
        <v>125</v>
      </c>
      <c r="C2856" t="s">
        <v>117</v>
      </c>
      <c r="D2856" t="s">
        <v>57</v>
      </c>
      <c r="E2856">
        <v>20</v>
      </c>
      <c r="F2856" t="s">
        <v>103</v>
      </c>
      <c r="G2856" t="s">
        <v>96</v>
      </c>
      <c r="H2856" s="321">
        <v>5487605497.0989571</v>
      </c>
      <c r="I2856" t="str">
        <f>Table3[[#This Row],[Company ]]&amp;Table3[[#This Row],[Product]]</f>
        <v>Danone-IFCNMilk</v>
      </c>
      <c r="J2856" t="str">
        <f>INDEX('Company+Product scope'!D:D,MATCH(Table3[[#This Row],[Company+Product key]],'Company+Product scope'!C:C,0))</f>
        <v>Yes</v>
      </c>
    </row>
    <row r="2857" spans="1:10">
      <c r="A2857" t="s">
        <v>117</v>
      </c>
      <c r="B2857" t="s">
        <v>125</v>
      </c>
      <c r="C2857" t="s">
        <v>117</v>
      </c>
      <c r="D2857" t="s">
        <v>54</v>
      </c>
      <c r="E2857">
        <v>20</v>
      </c>
      <c r="F2857" t="s">
        <v>103</v>
      </c>
      <c r="G2857" t="s">
        <v>96</v>
      </c>
      <c r="H2857" s="321">
        <v>6027693107.0864277</v>
      </c>
      <c r="I2857" t="str">
        <f>Table3[[#This Row],[Company ]]&amp;Table3[[#This Row],[Product]]</f>
        <v>Danone-IFCNMilk</v>
      </c>
      <c r="J2857" t="str">
        <f>INDEX('Company+Product scope'!D:D,MATCH(Table3[[#This Row],[Company+Product key]],'Company+Product scope'!C:C,0))</f>
        <v>Yes</v>
      </c>
    </row>
    <row r="2858" spans="1:10">
      <c r="A2858" t="s">
        <v>117</v>
      </c>
      <c r="B2858" t="s">
        <v>125</v>
      </c>
      <c r="C2858" t="s">
        <v>117</v>
      </c>
      <c r="D2858" t="s">
        <v>82</v>
      </c>
      <c r="E2858">
        <v>20</v>
      </c>
      <c r="F2858" t="s">
        <v>103</v>
      </c>
      <c r="G2858" t="s">
        <v>96</v>
      </c>
      <c r="H2858" s="321">
        <v>3411356290.8210955</v>
      </c>
      <c r="I2858" t="str">
        <f>Table3[[#This Row],[Company ]]&amp;Table3[[#This Row],[Product]]</f>
        <v>Danone-IFCNMilk</v>
      </c>
      <c r="J2858" t="str">
        <f>INDEX('Company+Product scope'!D:D,MATCH(Table3[[#This Row],[Company+Product key]],'Company+Product scope'!C:C,0))</f>
        <v>Yes</v>
      </c>
    </row>
    <row r="2859" spans="1:10">
      <c r="A2859" t="s">
        <v>117</v>
      </c>
      <c r="B2859" t="s">
        <v>125</v>
      </c>
      <c r="C2859" t="s">
        <v>117</v>
      </c>
      <c r="D2859" t="s">
        <v>126</v>
      </c>
      <c r="E2859">
        <v>20</v>
      </c>
      <c r="F2859" t="s">
        <v>103</v>
      </c>
      <c r="G2859" t="s">
        <v>96</v>
      </c>
      <c r="H2859" s="321">
        <v>4938675147.4105377</v>
      </c>
      <c r="I2859" t="str">
        <f>Table3[[#This Row],[Company ]]&amp;Table3[[#This Row],[Product]]</f>
        <v>Danone-IFCNMilk</v>
      </c>
      <c r="J2859" t="str">
        <f>INDEX('Company+Product scope'!D:D,MATCH(Table3[[#This Row],[Company+Product key]],'Company+Product scope'!C:C,0))</f>
        <v>Yes</v>
      </c>
    </row>
    <row r="2860" spans="1:10">
      <c r="A2860" t="s">
        <v>117</v>
      </c>
      <c r="B2860" t="s">
        <v>127</v>
      </c>
      <c r="C2860" t="s">
        <v>117</v>
      </c>
      <c r="D2860" t="s">
        <v>57</v>
      </c>
      <c r="E2860">
        <v>20</v>
      </c>
      <c r="F2860" t="s">
        <v>103</v>
      </c>
      <c r="G2860" t="s">
        <v>96</v>
      </c>
      <c r="H2860" s="321">
        <v>31171555555.555557</v>
      </c>
      <c r="I2860" t="str">
        <f>Table3[[#This Row],[Company ]]&amp;Table3[[#This Row],[Product]]</f>
        <v>SaputoMilk</v>
      </c>
      <c r="J2860" t="str">
        <f>INDEX('Company+Product scope'!D:D,MATCH(Table3[[#This Row],[Company+Product key]],'Company+Product scope'!C:C,0))</f>
        <v>Yes</v>
      </c>
    </row>
    <row r="2861" spans="1:10">
      <c r="A2861" t="s">
        <v>117</v>
      </c>
      <c r="B2861" t="s">
        <v>128</v>
      </c>
      <c r="C2861" t="s">
        <v>117</v>
      </c>
      <c r="D2861" t="s">
        <v>57</v>
      </c>
      <c r="E2861">
        <v>20</v>
      </c>
      <c r="F2861" t="s">
        <v>103</v>
      </c>
      <c r="G2861" t="s">
        <v>96</v>
      </c>
      <c r="H2861" s="321">
        <v>18986311111.111115</v>
      </c>
      <c r="I2861" t="str">
        <f>Table3[[#This Row],[Company ]]&amp;Table3[[#This Row],[Product]]</f>
        <v>AgropurMilk</v>
      </c>
      <c r="J2861" t="str">
        <f>INDEX('Company+Product scope'!D:D,MATCH(Table3[[#This Row],[Company+Product key]],'Company+Product scope'!C:C,0))</f>
        <v>Yes</v>
      </c>
    </row>
    <row r="2862" spans="1:10">
      <c r="A2862" t="s">
        <v>117</v>
      </c>
      <c r="B2862" t="s">
        <v>129</v>
      </c>
      <c r="C2862" t="s">
        <v>117</v>
      </c>
      <c r="D2862" t="s">
        <v>72</v>
      </c>
      <c r="E2862">
        <v>20</v>
      </c>
      <c r="F2862" t="s">
        <v>103</v>
      </c>
      <c r="G2862" t="s">
        <v>96</v>
      </c>
      <c r="H2862" s="321">
        <v>59842892592.592598</v>
      </c>
      <c r="I2862" t="str">
        <f>Table3[[#This Row],[Company ]]&amp;Table3[[#This Row],[Product]]</f>
        <v>China Mengniu DairyMilk</v>
      </c>
      <c r="J2862" t="str">
        <f>INDEX('Company+Product scope'!D:D,MATCH(Table3[[#This Row],[Company+Product key]],'Company+Product scope'!C:C,0))</f>
        <v>Yes</v>
      </c>
    </row>
    <row r="2863" spans="1:10">
      <c r="A2863" t="s">
        <v>117</v>
      </c>
      <c r="B2863" t="s">
        <v>130</v>
      </c>
      <c r="C2863" t="s">
        <v>117</v>
      </c>
      <c r="D2863" t="s">
        <v>57</v>
      </c>
      <c r="E2863">
        <v>20</v>
      </c>
      <c r="F2863" t="s">
        <v>103</v>
      </c>
      <c r="G2863" t="s">
        <v>96</v>
      </c>
      <c r="H2863" s="321">
        <v>25504000000.000004</v>
      </c>
      <c r="I2863" t="str">
        <f>Table3[[#This Row],[Company ]]&amp;Table3[[#This Row],[Product]]</f>
        <v>GlanbiaMilk</v>
      </c>
      <c r="J2863" t="str">
        <f>INDEX('Company+Product scope'!D:D,MATCH(Table3[[#This Row],[Company+Product key]],'Company+Product scope'!C:C,0))</f>
        <v>Yes</v>
      </c>
    </row>
    <row r="2864" spans="1:10">
      <c r="A2864" t="s">
        <v>117</v>
      </c>
      <c r="B2864" t="s">
        <v>131</v>
      </c>
      <c r="C2864" t="s">
        <v>117</v>
      </c>
      <c r="D2864" t="s">
        <v>57</v>
      </c>
      <c r="E2864">
        <v>20</v>
      </c>
      <c r="F2864" t="s">
        <v>103</v>
      </c>
      <c r="G2864" t="s">
        <v>96</v>
      </c>
      <c r="H2864" s="321">
        <v>21820088888.888893</v>
      </c>
      <c r="I2864" t="str">
        <f>Table3[[#This Row],[Company ]]&amp;Table3[[#This Row],[Product]]</f>
        <v>California DiariesMilk</v>
      </c>
      <c r="J2864" t="str">
        <f>INDEX('Company+Product scope'!D:D,MATCH(Table3[[#This Row],[Company+Product key]],'Company+Product scope'!C:C,0))</f>
        <v>Yes</v>
      </c>
    </row>
    <row r="2865" spans="1:10">
      <c r="A2865" t="s">
        <v>117</v>
      </c>
      <c r="B2865" t="s">
        <v>132</v>
      </c>
      <c r="C2865" t="s">
        <v>117</v>
      </c>
      <c r="D2865" t="s">
        <v>72</v>
      </c>
      <c r="E2865">
        <v>20</v>
      </c>
      <c r="F2865" t="s">
        <v>103</v>
      </c>
      <c r="G2865" t="s">
        <v>96</v>
      </c>
      <c r="H2865" s="321">
        <v>61693703703.703712</v>
      </c>
      <c r="I2865" t="str">
        <f>Table3[[#This Row],[Company ]]&amp;Table3[[#This Row],[Product]]</f>
        <v>Yili Milk</v>
      </c>
      <c r="J2865" t="str">
        <f>INDEX('Company+Product scope'!D:D,MATCH(Table3[[#This Row],[Company+Product key]],'Company+Product scope'!C:C,0))</f>
        <v>Yes</v>
      </c>
    </row>
    <row r="2866" spans="1:10">
      <c r="A2866" t="s">
        <v>117</v>
      </c>
      <c r="B2866" t="s">
        <v>133</v>
      </c>
      <c r="C2866" t="s">
        <v>117</v>
      </c>
      <c r="D2866" t="s">
        <v>64</v>
      </c>
      <c r="E2866">
        <v>20</v>
      </c>
      <c r="F2866" t="s">
        <v>103</v>
      </c>
      <c r="G2866" t="s">
        <v>96</v>
      </c>
      <c r="H2866" s="321">
        <v>19579633333.333336</v>
      </c>
      <c r="I2866" t="str">
        <f>Table3[[#This Row],[Company ]]&amp;Table3[[#This Row],[Product]]</f>
        <v>MüllerMilk</v>
      </c>
      <c r="J2866" t="str">
        <f>INDEX('Company+Product scope'!D:D,MATCH(Table3[[#This Row],[Company+Product key]],'Company+Product scope'!C:C,0))</f>
        <v>Yes</v>
      </c>
    </row>
    <row r="2867" spans="1:10">
      <c r="A2867" t="s">
        <v>117</v>
      </c>
      <c r="B2867" t="s">
        <v>134</v>
      </c>
      <c r="C2867" t="s">
        <v>117</v>
      </c>
      <c r="D2867" t="s">
        <v>135</v>
      </c>
      <c r="E2867">
        <v>20</v>
      </c>
      <c r="F2867" t="s">
        <v>103</v>
      </c>
      <c r="G2867" t="s">
        <v>96</v>
      </c>
      <c r="H2867" s="321">
        <v>61492977777.777779</v>
      </c>
      <c r="I2867" t="str">
        <f>Table3[[#This Row],[Company ]]&amp;Table3[[#This Row],[Product]]</f>
        <v>AmulMilk</v>
      </c>
      <c r="J2867" t="str">
        <f>INDEX('Company+Product scope'!D:D,MATCH(Table3[[#This Row],[Company+Product key]],'Company+Product scope'!C:C,0))</f>
        <v>Yes</v>
      </c>
    </row>
    <row r="2868" spans="1:10">
      <c r="A2868" t="s">
        <v>117</v>
      </c>
      <c r="B2868" t="s">
        <v>118</v>
      </c>
      <c r="C2868" t="s">
        <v>117</v>
      </c>
      <c r="D2868" t="s">
        <v>58</v>
      </c>
      <c r="E2868">
        <v>20</v>
      </c>
      <c r="F2868" t="s">
        <v>104</v>
      </c>
      <c r="G2868" t="s">
        <v>96</v>
      </c>
      <c r="H2868" s="321">
        <v>8272000000</v>
      </c>
      <c r="I2868" t="str">
        <f>Table3[[#This Row],[Company ]]&amp;Table3[[#This Row],[Product]]</f>
        <v>FonterraMilk</v>
      </c>
      <c r="J2868" t="str">
        <f>INDEX('Company+Product scope'!D:D,MATCH(Table3[[#This Row],[Company+Product key]],'Company+Product scope'!C:C,0))</f>
        <v>Yes</v>
      </c>
    </row>
    <row r="2869" spans="1:10">
      <c r="A2869" t="s">
        <v>117</v>
      </c>
      <c r="B2869" t="s">
        <v>120</v>
      </c>
      <c r="C2869" t="s">
        <v>117</v>
      </c>
      <c r="D2869" t="s">
        <v>57</v>
      </c>
      <c r="E2869">
        <v>20</v>
      </c>
      <c r="F2869" t="s">
        <v>104</v>
      </c>
      <c r="G2869" t="s">
        <v>96</v>
      </c>
      <c r="H2869" s="321">
        <v>12177000000</v>
      </c>
      <c r="I2869" t="str">
        <f>Table3[[#This Row],[Company ]]&amp;Table3[[#This Row],[Product]]</f>
        <v>Dairy Farmers of AmericaMilk</v>
      </c>
      <c r="J2869" t="str">
        <f>INDEX('Company+Product scope'!D:D,MATCH(Table3[[#This Row],[Company+Product key]],'Company+Product scope'!C:C,0))</f>
        <v>Yes</v>
      </c>
    </row>
    <row r="2870" spans="1:10">
      <c r="A2870" t="s">
        <v>117</v>
      </c>
      <c r="B2870" t="s">
        <v>121</v>
      </c>
      <c r="C2870" t="s">
        <v>117</v>
      </c>
      <c r="D2870" t="s">
        <v>64</v>
      </c>
      <c r="E2870">
        <v>20</v>
      </c>
      <c r="F2870" t="s">
        <v>104</v>
      </c>
      <c r="G2870" t="s">
        <v>96</v>
      </c>
      <c r="H2870" s="321">
        <v>10396000000</v>
      </c>
      <c r="I2870" t="str">
        <f>Table3[[#This Row],[Company ]]&amp;Table3[[#This Row],[Product]]</f>
        <v>LactalisMilk</v>
      </c>
      <c r="J2870" t="str">
        <f>INDEX('Company+Product scope'!D:D,MATCH(Table3[[#This Row],[Company+Product key]],'Company+Product scope'!C:C,0))</f>
        <v>Yes</v>
      </c>
    </row>
    <row r="2871" spans="1:10">
      <c r="A2871" t="s">
        <v>117</v>
      </c>
      <c r="B2871" t="s">
        <v>122</v>
      </c>
      <c r="C2871" t="s">
        <v>117</v>
      </c>
      <c r="D2871" t="s">
        <v>64</v>
      </c>
      <c r="E2871">
        <v>20</v>
      </c>
      <c r="F2871" t="s">
        <v>104</v>
      </c>
      <c r="G2871" t="s">
        <v>96</v>
      </c>
      <c r="H2871" s="321">
        <v>6210000000</v>
      </c>
      <c r="I2871" t="str">
        <f>Table3[[#This Row],[Company ]]&amp;Table3[[#This Row],[Product]]</f>
        <v>NestléMilk</v>
      </c>
      <c r="J2871" t="str">
        <f>INDEX('Company+Product scope'!D:D,MATCH(Table3[[#This Row],[Company+Product key]],'Company+Product scope'!C:C,0))</f>
        <v>Yes</v>
      </c>
    </row>
    <row r="2872" spans="1:10">
      <c r="A2872" t="s">
        <v>117</v>
      </c>
      <c r="B2872" t="s">
        <v>123</v>
      </c>
      <c r="C2872" t="s">
        <v>117</v>
      </c>
      <c r="D2872" t="s">
        <v>64</v>
      </c>
      <c r="E2872">
        <v>20</v>
      </c>
      <c r="F2872" t="s">
        <v>104</v>
      </c>
      <c r="G2872" t="s">
        <v>96</v>
      </c>
      <c r="H2872" s="321">
        <v>6210000000</v>
      </c>
      <c r="I2872" t="str">
        <f>Table3[[#This Row],[Company ]]&amp;Table3[[#This Row],[Product]]</f>
        <v>ArlaMilk</v>
      </c>
      <c r="J2872" t="str">
        <f>INDEX('Company+Product scope'!D:D,MATCH(Table3[[#This Row],[Company+Product key]],'Company+Product scope'!C:C,0))</f>
        <v>Yes</v>
      </c>
    </row>
    <row r="2873" spans="1:10">
      <c r="A2873" t="s">
        <v>117</v>
      </c>
      <c r="B2873" t="s">
        <v>124</v>
      </c>
      <c r="C2873" t="s">
        <v>117</v>
      </c>
      <c r="D2873" t="s">
        <v>64</v>
      </c>
      <c r="E2873">
        <v>20</v>
      </c>
      <c r="F2873" t="s">
        <v>104</v>
      </c>
      <c r="G2873" t="s">
        <v>96</v>
      </c>
      <c r="H2873" s="321">
        <v>4922000000</v>
      </c>
      <c r="I2873" t="str">
        <f>Table3[[#This Row],[Company ]]&amp;Table3[[#This Row],[Product]]</f>
        <v>FrieslandCampinaMilk</v>
      </c>
      <c r="J2873" t="str">
        <f>INDEX('Company+Product scope'!D:D,MATCH(Table3[[#This Row],[Company+Product key]],'Company+Product scope'!C:C,0))</f>
        <v>Yes</v>
      </c>
    </row>
    <row r="2874" spans="1:10">
      <c r="A2874" t="s">
        <v>117</v>
      </c>
      <c r="B2874" t="s">
        <v>125</v>
      </c>
      <c r="C2874" t="s">
        <v>117</v>
      </c>
      <c r="D2874" t="s">
        <v>64</v>
      </c>
      <c r="E2874">
        <v>20</v>
      </c>
      <c r="F2874" t="s">
        <v>104</v>
      </c>
      <c r="G2874" t="s">
        <v>96</v>
      </c>
      <c r="H2874" s="321">
        <v>491469881.84116465</v>
      </c>
      <c r="I2874" t="str">
        <f>Table3[[#This Row],[Company ]]&amp;Table3[[#This Row],[Product]]</f>
        <v>Danone-IFCNMilk</v>
      </c>
      <c r="J2874" t="str">
        <f>INDEX('Company+Product scope'!D:D,MATCH(Table3[[#This Row],[Company+Product key]],'Company+Product scope'!C:C,0))</f>
        <v>Yes</v>
      </c>
    </row>
    <row r="2875" spans="1:10">
      <c r="A2875" t="s">
        <v>117</v>
      </c>
      <c r="B2875" t="s">
        <v>125</v>
      </c>
      <c r="C2875" t="s">
        <v>117</v>
      </c>
      <c r="D2875" t="s">
        <v>88</v>
      </c>
      <c r="E2875">
        <v>20</v>
      </c>
      <c r="F2875" t="s">
        <v>104</v>
      </c>
      <c r="G2875" t="s">
        <v>96</v>
      </c>
      <c r="H2875" s="321">
        <v>307168676.15072787</v>
      </c>
      <c r="I2875" t="str">
        <f>Table3[[#This Row],[Company ]]&amp;Table3[[#This Row],[Product]]</f>
        <v>Danone-IFCNMilk</v>
      </c>
      <c r="J2875" t="str">
        <f>INDEX('Company+Product scope'!D:D,MATCH(Table3[[#This Row],[Company+Product key]],'Company+Product scope'!C:C,0))</f>
        <v>Yes</v>
      </c>
    </row>
    <row r="2876" spans="1:10">
      <c r="A2876" t="s">
        <v>117</v>
      </c>
      <c r="B2876" t="s">
        <v>125</v>
      </c>
      <c r="C2876" t="s">
        <v>117</v>
      </c>
      <c r="D2876" t="s">
        <v>78</v>
      </c>
      <c r="E2876">
        <v>20</v>
      </c>
      <c r="F2876" t="s">
        <v>104</v>
      </c>
      <c r="G2876" t="s">
        <v>96</v>
      </c>
      <c r="H2876" s="321">
        <v>1167240969.3727665</v>
      </c>
      <c r="I2876" t="str">
        <f>Table3[[#This Row],[Company ]]&amp;Table3[[#This Row],[Product]]</f>
        <v>Danone-IFCNMilk</v>
      </c>
      <c r="J2876" t="str">
        <f>INDEX('Company+Product scope'!D:D,MATCH(Table3[[#This Row],[Company+Product key]],'Company+Product scope'!C:C,0))</f>
        <v>Yes</v>
      </c>
    </row>
    <row r="2877" spans="1:10">
      <c r="A2877" t="s">
        <v>117</v>
      </c>
      <c r="B2877" t="s">
        <v>125</v>
      </c>
      <c r="C2877" t="s">
        <v>117</v>
      </c>
      <c r="D2877" t="s">
        <v>57</v>
      </c>
      <c r="E2877">
        <v>20</v>
      </c>
      <c r="F2877" t="s">
        <v>104</v>
      </c>
      <c r="G2877" t="s">
        <v>96</v>
      </c>
      <c r="H2877" s="321">
        <v>793964252.05046844</v>
      </c>
      <c r="I2877" t="str">
        <f>Table3[[#This Row],[Company ]]&amp;Table3[[#This Row],[Product]]</f>
        <v>Danone-IFCNMilk</v>
      </c>
      <c r="J2877" t="str">
        <f>INDEX('Company+Product scope'!D:D,MATCH(Table3[[#This Row],[Company+Product key]],'Company+Product scope'!C:C,0))</f>
        <v>Yes</v>
      </c>
    </row>
    <row r="2878" spans="1:10">
      <c r="A2878" t="s">
        <v>117</v>
      </c>
      <c r="B2878" t="s">
        <v>125</v>
      </c>
      <c r="C2878" t="s">
        <v>117</v>
      </c>
      <c r="D2878" t="s">
        <v>54</v>
      </c>
      <c r="E2878">
        <v>20</v>
      </c>
      <c r="F2878" t="s">
        <v>104</v>
      </c>
      <c r="G2878" t="s">
        <v>96</v>
      </c>
      <c r="H2878" s="321">
        <v>1417650216.2347727</v>
      </c>
      <c r="I2878" t="str">
        <f>Table3[[#This Row],[Company ]]&amp;Table3[[#This Row],[Product]]</f>
        <v>Danone-IFCNMilk</v>
      </c>
      <c r="J2878" t="str">
        <f>INDEX('Company+Product scope'!D:D,MATCH(Table3[[#This Row],[Company+Product key]],'Company+Product scope'!C:C,0))</f>
        <v>Yes</v>
      </c>
    </row>
    <row r="2879" spans="1:10">
      <c r="A2879" t="s">
        <v>117</v>
      </c>
      <c r="B2879" t="s">
        <v>125</v>
      </c>
      <c r="C2879" t="s">
        <v>117</v>
      </c>
      <c r="D2879" t="s">
        <v>82</v>
      </c>
      <c r="E2879">
        <v>20</v>
      </c>
      <c r="F2879" t="s">
        <v>104</v>
      </c>
      <c r="G2879" t="s">
        <v>96</v>
      </c>
      <c r="H2879" s="321">
        <v>161597433.97494823</v>
      </c>
      <c r="I2879" t="str">
        <f>Table3[[#This Row],[Company ]]&amp;Table3[[#This Row],[Product]]</f>
        <v>Danone-IFCNMilk</v>
      </c>
      <c r="J2879" t="str">
        <f>INDEX('Company+Product scope'!D:D,MATCH(Table3[[#This Row],[Company+Product key]],'Company+Product scope'!C:C,0))</f>
        <v>Yes</v>
      </c>
    </row>
    <row r="2880" spans="1:10">
      <c r="A2880" t="s">
        <v>117</v>
      </c>
      <c r="B2880" t="s">
        <v>125</v>
      </c>
      <c r="C2880" t="s">
        <v>117</v>
      </c>
      <c r="D2880" t="s">
        <v>126</v>
      </c>
      <c r="E2880">
        <v>20</v>
      </c>
      <c r="F2880" t="s">
        <v>104</v>
      </c>
      <c r="G2880" t="s">
        <v>96</v>
      </c>
      <c r="H2880" s="321">
        <v>387533786.88677299</v>
      </c>
      <c r="I2880" t="str">
        <f>Table3[[#This Row],[Company ]]&amp;Table3[[#This Row],[Product]]</f>
        <v>Danone-IFCNMilk</v>
      </c>
      <c r="J2880" t="str">
        <f>INDEX('Company+Product scope'!D:D,MATCH(Table3[[#This Row],[Company+Product key]],'Company+Product scope'!C:C,0))</f>
        <v>Yes</v>
      </c>
    </row>
    <row r="2881" spans="1:10">
      <c r="A2881" t="s">
        <v>117</v>
      </c>
      <c r="B2881" t="s">
        <v>127</v>
      </c>
      <c r="C2881" t="s">
        <v>117</v>
      </c>
      <c r="D2881" t="s">
        <v>57</v>
      </c>
      <c r="E2881">
        <v>20</v>
      </c>
      <c r="F2881" t="s">
        <v>104</v>
      </c>
      <c r="G2881" t="s">
        <v>96</v>
      </c>
      <c r="H2881" s="321">
        <v>4510000000</v>
      </c>
      <c r="I2881" t="str">
        <f>Table3[[#This Row],[Company ]]&amp;Table3[[#This Row],[Product]]</f>
        <v>SaputoMilk</v>
      </c>
      <c r="J2881" t="str">
        <f>INDEX('Company+Product scope'!D:D,MATCH(Table3[[#This Row],[Company+Product key]],'Company+Product scope'!C:C,0))</f>
        <v>Yes</v>
      </c>
    </row>
    <row r="2882" spans="1:10">
      <c r="A2882" t="s">
        <v>117</v>
      </c>
      <c r="B2882" t="s">
        <v>128</v>
      </c>
      <c r="C2882" t="s">
        <v>117</v>
      </c>
      <c r="D2882" t="s">
        <v>57</v>
      </c>
      <c r="E2882">
        <v>20</v>
      </c>
      <c r="F2882" t="s">
        <v>104</v>
      </c>
      <c r="G2882" t="s">
        <v>96</v>
      </c>
      <c r="H2882" s="321">
        <v>2747000000</v>
      </c>
      <c r="I2882" t="str">
        <f>Table3[[#This Row],[Company ]]&amp;Table3[[#This Row],[Product]]</f>
        <v>AgropurMilk</v>
      </c>
      <c r="J2882" t="str">
        <f>INDEX('Company+Product scope'!D:D,MATCH(Table3[[#This Row],[Company+Product key]],'Company+Product scope'!C:C,0))</f>
        <v>Yes</v>
      </c>
    </row>
    <row r="2883" spans="1:10">
      <c r="A2883" t="s">
        <v>117</v>
      </c>
      <c r="B2883" t="s">
        <v>129</v>
      </c>
      <c r="C2883" t="s">
        <v>117</v>
      </c>
      <c r="D2883" t="s">
        <v>72</v>
      </c>
      <c r="E2883">
        <v>20</v>
      </c>
      <c r="F2883" t="s">
        <v>104</v>
      </c>
      <c r="G2883" t="s">
        <v>96</v>
      </c>
      <c r="H2883" s="321">
        <v>5723000000</v>
      </c>
      <c r="I2883" t="str">
        <f>Table3[[#This Row],[Company ]]&amp;Table3[[#This Row],[Product]]</f>
        <v>China Mengniu DairyMilk</v>
      </c>
      <c r="J2883" t="str">
        <f>INDEX('Company+Product scope'!D:D,MATCH(Table3[[#This Row],[Company+Product key]],'Company+Product scope'!C:C,0))</f>
        <v>Yes</v>
      </c>
    </row>
    <row r="2884" spans="1:10">
      <c r="A2884" t="s">
        <v>117</v>
      </c>
      <c r="B2884" t="s">
        <v>130</v>
      </c>
      <c r="C2884" t="s">
        <v>117</v>
      </c>
      <c r="D2884" t="s">
        <v>57</v>
      </c>
      <c r="E2884">
        <v>20</v>
      </c>
      <c r="F2884" t="s">
        <v>104</v>
      </c>
      <c r="G2884" t="s">
        <v>96</v>
      </c>
      <c r="H2884" s="321">
        <v>3690000000</v>
      </c>
      <c r="I2884" t="str">
        <f>Table3[[#This Row],[Company ]]&amp;Table3[[#This Row],[Product]]</f>
        <v>GlanbiaMilk</v>
      </c>
      <c r="J2884" t="str">
        <f>INDEX('Company+Product scope'!D:D,MATCH(Table3[[#This Row],[Company+Product key]],'Company+Product scope'!C:C,0))</f>
        <v>Yes</v>
      </c>
    </row>
    <row r="2885" spans="1:10">
      <c r="A2885" t="s">
        <v>117</v>
      </c>
      <c r="B2885" t="s">
        <v>131</v>
      </c>
      <c r="C2885" t="s">
        <v>117</v>
      </c>
      <c r="D2885" t="s">
        <v>57</v>
      </c>
      <c r="E2885">
        <v>20</v>
      </c>
      <c r="F2885" t="s">
        <v>104</v>
      </c>
      <c r="G2885" t="s">
        <v>96</v>
      </c>
      <c r="H2885" s="321">
        <v>3157000000</v>
      </c>
      <c r="I2885" t="str">
        <f>Table3[[#This Row],[Company ]]&amp;Table3[[#This Row],[Product]]</f>
        <v>California DiariesMilk</v>
      </c>
      <c r="J2885" t="str">
        <f>INDEX('Company+Product scope'!D:D,MATCH(Table3[[#This Row],[Company+Product key]],'Company+Product scope'!C:C,0))</f>
        <v>Yes</v>
      </c>
    </row>
    <row r="2886" spans="1:10">
      <c r="A2886" t="s">
        <v>117</v>
      </c>
      <c r="B2886" t="s">
        <v>132</v>
      </c>
      <c r="C2886" t="s">
        <v>117</v>
      </c>
      <c r="D2886" t="s">
        <v>72</v>
      </c>
      <c r="E2886">
        <v>20</v>
      </c>
      <c r="F2886" t="s">
        <v>104</v>
      </c>
      <c r="G2886" t="s">
        <v>96</v>
      </c>
      <c r="H2886" s="321">
        <v>5900000000</v>
      </c>
      <c r="I2886" t="str">
        <f>Table3[[#This Row],[Company ]]&amp;Table3[[#This Row],[Product]]</f>
        <v>Yili Milk</v>
      </c>
      <c r="J2886" t="str">
        <f>INDEX('Company+Product scope'!D:D,MATCH(Table3[[#This Row],[Company+Product key]],'Company+Product scope'!C:C,0))</f>
        <v>Yes</v>
      </c>
    </row>
    <row r="2887" spans="1:10">
      <c r="A2887" t="s">
        <v>117</v>
      </c>
      <c r="B2887" t="s">
        <v>133</v>
      </c>
      <c r="C2887" t="s">
        <v>117</v>
      </c>
      <c r="D2887" t="s">
        <v>64</v>
      </c>
      <c r="E2887">
        <v>20</v>
      </c>
      <c r="F2887" t="s">
        <v>104</v>
      </c>
      <c r="G2887" t="s">
        <v>96</v>
      </c>
      <c r="H2887" s="321">
        <v>3082000000</v>
      </c>
      <c r="I2887" t="str">
        <f>Table3[[#This Row],[Company ]]&amp;Table3[[#This Row],[Product]]</f>
        <v>MüllerMilk</v>
      </c>
      <c r="J2887" t="str">
        <f>INDEX('Company+Product scope'!D:D,MATCH(Table3[[#This Row],[Company+Product key]],'Company+Product scope'!C:C,0))</f>
        <v>Yes</v>
      </c>
    </row>
    <row r="2888" spans="1:10">
      <c r="A2888" t="s">
        <v>117</v>
      </c>
      <c r="B2888" t="s">
        <v>134</v>
      </c>
      <c r="C2888" t="s">
        <v>117</v>
      </c>
      <c r="D2888" t="s">
        <v>135</v>
      </c>
      <c r="E2888">
        <v>20</v>
      </c>
      <c r="F2888" t="s">
        <v>104</v>
      </c>
      <c r="G2888" t="s">
        <v>96</v>
      </c>
      <c r="H2888" s="321">
        <v>4416000000</v>
      </c>
      <c r="I2888" t="str">
        <f>Table3[[#This Row],[Company ]]&amp;Table3[[#This Row],[Product]]</f>
        <v>AmulMilk</v>
      </c>
      <c r="J2888" t="str">
        <f>INDEX('Company+Product scope'!D:D,MATCH(Table3[[#This Row],[Company+Product key]],'Company+Product scope'!C:C,0))</f>
        <v>Yes</v>
      </c>
    </row>
    <row r="2889" spans="1:10">
      <c r="A2889" t="s">
        <v>117</v>
      </c>
      <c r="B2889" t="s">
        <v>118</v>
      </c>
      <c r="C2889" t="s">
        <v>117</v>
      </c>
      <c r="D2889" t="s">
        <v>58</v>
      </c>
      <c r="E2889">
        <v>20</v>
      </c>
      <c r="F2889" t="s">
        <v>105</v>
      </c>
      <c r="G2889" t="s">
        <v>96</v>
      </c>
      <c r="H2889" s="321">
        <v>2112000000</v>
      </c>
      <c r="I2889" t="str">
        <f>Table3[[#This Row],[Company ]]&amp;Table3[[#This Row],[Product]]</f>
        <v>FonterraMilk</v>
      </c>
      <c r="J2889" t="str">
        <f>INDEX('Company+Product scope'!D:D,MATCH(Table3[[#This Row],[Company+Product key]],'Company+Product scope'!C:C,0))</f>
        <v>Yes</v>
      </c>
    </row>
    <row r="2890" spans="1:10">
      <c r="A2890" t="s">
        <v>117</v>
      </c>
      <c r="B2890" t="s">
        <v>120</v>
      </c>
      <c r="C2890" t="s">
        <v>117</v>
      </c>
      <c r="D2890" t="s">
        <v>57</v>
      </c>
      <c r="E2890">
        <v>20</v>
      </c>
      <c r="F2890" t="s">
        <v>105</v>
      </c>
      <c r="G2890" t="s">
        <v>96</v>
      </c>
      <c r="H2890" s="321">
        <v>5940000000</v>
      </c>
      <c r="I2890" t="str">
        <f>Table3[[#This Row],[Company ]]&amp;Table3[[#This Row],[Product]]</f>
        <v>Dairy Farmers of AmericaMilk</v>
      </c>
      <c r="J2890" t="str">
        <f>INDEX('Company+Product scope'!D:D,MATCH(Table3[[#This Row],[Company+Product key]],'Company+Product scope'!C:C,0))</f>
        <v>Yes</v>
      </c>
    </row>
    <row r="2891" spans="1:10">
      <c r="A2891" t="s">
        <v>117</v>
      </c>
      <c r="B2891" t="s">
        <v>121</v>
      </c>
      <c r="C2891" t="s">
        <v>117</v>
      </c>
      <c r="D2891" t="s">
        <v>64</v>
      </c>
      <c r="E2891">
        <v>20</v>
      </c>
      <c r="F2891" t="s">
        <v>105</v>
      </c>
      <c r="G2891" t="s">
        <v>96</v>
      </c>
      <c r="H2891" s="321">
        <v>7458000000</v>
      </c>
      <c r="I2891" t="str">
        <f>Table3[[#This Row],[Company ]]&amp;Table3[[#This Row],[Product]]</f>
        <v>LactalisMilk</v>
      </c>
      <c r="J2891" t="str">
        <f>INDEX('Company+Product scope'!D:D,MATCH(Table3[[#This Row],[Company+Product key]],'Company+Product scope'!C:C,0))</f>
        <v>Yes</v>
      </c>
    </row>
    <row r="2892" spans="1:10">
      <c r="A2892" t="s">
        <v>117</v>
      </c>
      <c r="B2892" t="s">
        <v>122</v>
      </c>
      <c r="C2892" t="s">
        <v>117</v>
      </c>
      <c r="D2892" t="s">
        <v>64</v>
      </c>
      <c r="E2892">
        <v>20</v>
      </c>
      <c r="F2892" t="s">
        <v>105</v>
      </c>
      <c r="G2892" t="s">
        <v>96</v>
      </c>
      <c r="H2892" s="321">
        <v>4455000000</v>
      </c>
      <c r="I2892" t="str">
        <f>Table3[[#This Row],[Company ]]&amp;Table3[[#This Row],[Product]]</f>
        <v>NestléMilk</v>
      </c>
      <c r="J2892" t="str">
        <f>INDEX('Company+Product scope'!D:D,MATCH(Table3[[#This Row],[Company+Product key]],'Company+Product scope'!C:C,0))</f>
        <v>Yes</v>
      </c>
    </row>
    <row r="2893" spans="1:10">
      <c r="A2893" t="s">
        <v>117</v>
      </c>
      <c r="B2893" t="s">
        <v>123</v>
      </c>
      <c r="C2893" t="s">
        <v>117</v>
      </c>
      <c r="D2893" t="s">
        <v>64</v>
      </c>
      <c r="E2893">
        <v>20</v>
      </c>
      <c r="F2893" t="s">
        <v>105</v>
      </c>
      <c r="G2893" t="s">
        <v>96</v>
      </c>
      <c r="H2893" s="321">
        <v>4455000000</v>
      </c>
      <c r="I2893" t="str">
        <f>Table3[[#This Row],[Company ]]&amp;Table3[[#This Row],[Product]]</f>
        <v>ArlaMilk</v>
      </c>
      <c r="J2893" t="str">
        <f>INDEX('Company+Product scope'!D:D,MATCH(Table3[[#This Row],[Company+Product key]],'Company+Product scope'!C:C,0))</f>
        <v>Yes</v>
      </c>
    </row>
    <row r="2894" spans="1:10">
      <c r="A2894" t="s">
        <v>117</v>
      </c>
      <c r="B2894" t="s">
        <v>124</v>
      </c>
      <c r="C2894" t="s">
        <v>117</v>
      </c>
      <c r="D2894" t="s">
        <v>64</v>
      </c>
      <c r="E2894">
        <v>20</v>
      </c>
      <c r="F2894" t="s">
        <v>105</v>
      </c>
      <c r="G2894" t="s">
        <v>96</v>
      </c>
      <c r="H2894" s="321">
        <v>3531000000</v>
      </c>
      <c r="I2894" t="str">
        <f>Table3[[#This Row],[Company ]]&amp;Table3[[#This Row],[Product]]</f>
        <v>FrieslandCampinaMilk</v>
      </c>
      <c r="J2894" t="str">
        <f>INDEX('Company+Product scope'!D:D,MATCH(Table3[[#This Row],[Company+Product key]],'Company+Product scope'!C:C,0))</f>
        <v>Yes</v>
      </c>
    </row>
    <row r="2895" spans="1:10">
      <c r="A2895" t="s">
        <v>117</v>
      </c>
      <c r="B2895" t="s">
        <v>125</v>
      </c>
      <c r="C2895" t="s">
        <v>117</v>
      </c>
      <c r="D2895" t="s">
        <v>64</v>
      </c>
      <c r="E2895">
        <v>20</v>
      </c>
      <c r="F2895" t="s">
        <v>105</v>
      </c>
      <c r="G2895" t="s">
        <v>96</v>
      </c>
      <c r="H2895" s="321">
        <v>352576219.58170509</v>
      </c>
      <c r="I2895" t="str">
        <f>Table3[[#This Row],[Company ]]&amp;Table3[[#This Row],[Product]]</f>
        <v>Danone-IFCNMilk</v>
      </c>
      <c r="J2895" t="str">
        <f>INDEX('Company+Product scope'!D:D,MATCH(Table3[[#This Row],[Company+Product key]],'Company+Product scope'!C:C,0))</f>
        <v>Yes</v>
      </c>
    </row>
    <row r="2896" spans="1:10">
      <c r="A2896" t="s">
        <v>117</v>
      </c>
      <c r="B2896" t="s">
        <v>125</v>
      </c>
      <c r="C2896" t="s">
        <v>117</v>
      </c>
      <c r="D2896" t="s">
        <v>88</v>
      </c>
      <c r="E2896">
        <v>20</v>
      </c>
      <c r="F2896" t="s">
        <v>105</v>
      </c>
      <c r="G2896" t="s">
        <v>96</v>
      </c>
      <c r="H2896" s="321">
        <v>240392876.98752615</v>
      </c>
      <c r="I2896" t="str">
        <f>Table3[[#This Row],[Company ]]&amp;Table3[[#This Row],[Product]]</f>
        <v>Danone-IFCNMilk</v>
      </c>
      <c r="J2896" t="str">
        <f>INDEX('Company+Product scope'!D:D,MATCH(Table3[[#This Row],[Company+Product key]],'Company+Product scope'!C:C,0))</f>
        <v>Yes</v>
      </c>
    </row>
    <row r="2897" spans="1:10">
      <c r="A2897" t="s">
        <v>117</v>
      </c>
      <c r="B2897" t="s">
        <v>125</v>
      </c>
      <c r="C2897" t="s">
        <v>117</v>
      </c>
      <c r="D2897" t="s">
        <v>78</v>
      </c>
      <c r="E2897">
        <v>20</v>
      </c>
      <c r="F2897" t="s">
        <v>105</v>
      </c>
      <c r="G2897" t="s">
        <v>96</v>
      </c>
      <c r="H2897" s="321">
        <v>629695786.10899234</v>
      </c>
      <c r="I2897" t="str">
        <f>Table3[[#This Row],[Company ]]&amp;Table3[[#This Row],[Product]]</f>
        <v>Danone-IFCNMilk</v>
      </c>
      <c r="J2897" t="str">
        <f>INDEX('Company+Product scope'!D:D,MATCH(Table3[[#This Row],[Company+Product key]],'Company+Product scope'!C:C,0))</f>
        <v>Yes</v>
      </c>
    </row>
    <row r="2898" spans="1:10">
      <c r="A2898" t="s">
        <v>117</v>
      </c>
      <c r="B2898" t="s">
        <v>125</v>
      </c>
      <c r="C2898" t="s">
        <v>117</v>
      </c>
      <c r="D2898" t="s">
        <v>57</v>
      </c>
      <c r="E2898">
        <v>20</v>
      </c>
      <c r="F2898" t="s">
        <v>105</v>
      </c>
      <c r="G2898" t="s">
        <v>96</v>
      </c>
      <c r="H2898" s="321">
        <v>387299635.14656997</v>
      </c>
      <c r="I2898" t="str">
        <f>Table3[[#This Row],[Company ]]&amp;Table3[[#This Row],[Product]]</f>
        <v>Danone-IFCNMilk</v>
      </c>
      <c r="J2898" t="str">
        <f>INDEX('Company+Product scope'!D:D,MATCH(Table3[[#This Row],[Company+Product key]],'Company+Product scope'!C:C,0))</f>
        <v>Yes</v>
      </c>
    </row>
    <row r="2899" spans="1:10">
      <c r="A2899" t="s">
        <v>117</v>
      </c>
      <c r="B2899" t="s">
        <v>125</v>
      </c>
      <c r="C2899" t="s">
        <v>117</v>
      </c>
      <c r="D2899" t="s">
        <v>54</v>
      </c>
      <c r="E2899">
        <v>20</v>
      </c>
      <c r="F2899" t="s">
        <v>105</v>
      </c>
      <c r="G2899" t="s">
        <v>96</v>
      </c>
      <c r="H2899" s="321">
        <v>381957571.21351391</v>
      </c>
      <c r="I2899" t="str">
        <f>Table3[[#This Row],[Company ]]&amp;Table3[[#This Row],[Product]]</f>
        <v>Danone-IFCNMilk</v>
      </c>
      <c r="J2899" t="str">
        <f>INDEX('Company+Product scope'!D:D,MATCH(Table3[[#This Row],[Company+Product key]],'Company+Product scope'!C:C,0))</f>
        <v>Yes</v>
      </c>
    </row>
    <row r="2900" spans="1:10">
      <c r="A2900" t="s">
        <v>117</v>
      </c>
      <c r="B2900" t="s">
        <v>125</v>
      </c>
      <c r="C2900" t="s">
        <v>117</v>
      </c>
      <c r="D2900" t="s">
        <v>82</v>
      </c>
      <c r="E2900">
        <v>20</v>
      </c>
      <c r="F2900" t="s">
        <v>105</v>
      </c>
      <c r="G2900" t="s">
        <v>96</v>
      </c>
      <c r="H2900" s="321">
        <v>195875677.54539177</v>
      </c>
      <c r="I2900" t="str">
        <f>Table3[[#This Row],[Company ]]&amp;Table3[[#This Row],[Product]]</f>
        <v>Danone-IFCNMilk</v>
      </c>
      <c r="J2900" t="str">
        <f>INDEX('Company+Product scope'!D:D,MATCH(Table3[[#This Row],[Company+Product key]],'Company+Product scope'!C:C,0))</f>
        <v>Yes</v>
      </c>
    </row>
    <row r="2901" spans="1:10">
      <c r="A2901" t="s">
        <v>117</v>
      </c>
      <c r="B2901" t="s">
        <v>125</v>
      </c>
      <c r="C2901" t="s">
        <v>117</v>
      </c>
      <c r="D2901" t="s">
        <v>126</v>
      </c>
      <c r="E2901">
        <v>20</v>
      </c>
      <c r="F2901" t="s">
        <v>105</v>
      </c>
      <c r="G2901" t="s">
        <v>96</v>
      </c>
      <c r="H2901" s="321">
        <v>334080850.76445943</v>
      </c>
      <c r="I2901" t="str">
        <f>Table3[[#This Row],[Company ]]&amp;Table3[[#This Row],[Product]]</f>
        <v>Danone-IFCNMilk</v>
      </c>
      <c r="J2901" t="str">
        <f>INDEX('Company+Product scope'!D:D,MATCH(Table3[[#This Row],[Company+Product key]],'Company+Product scope'!C:C,0))</f>
        <v>Yes</v>
      </c>
    </row>
    <row r="2902" spans="1:10">
      <c r="A2902" t="s">
        <v>117</v>
      </c>
      <c r="B2902" t="s">
        <v>127</v>
      </c>
      <c r="C2902" t="s">
        <v>117</v>
      </c>
      <c r="D2902" t="s">
        <v>57</v>
      </c>
      <c r="E2902">
        <v>20</v>
      </c>
      <c r="F2902" t="s">
        <v>105</v>
      </c>
      <c r="G2902" t="s">
        <v>96</v>
      </c>
      <c r="H2902" s="321">
        <v>2200000000</v>
      </c>
      <c r="I2902" t="str">
        <f>Table3[[#This Row],[Company ]]&amp;Table3[[#This Row],[Product]]</f>
        <v>SaputoMilk</v>
      </c>
      <c r="J2902" t="str">
        <f>INDEX('Company+Product scope'!D:D,MATCH(Table3[[#This Row],[Company+Product key]],'Company+Product scope'!C:C,0))</f>
        <v>Yes</v>
      </c>
    </row>
    <row r="2903" spans="1:10">
      <c r="A2903" t="s">
        <v>117</v>
      </c>
      <c r="B2903" t="s">
        <v>128</v>
      </c>
      <c r="C2903" t="s">
        <v>117</v>
      </c>
      <c r="D2903" t="s">
        <v>57</v>
      </c>
      <c r="E2903">
        <v>20</v>
      </c>
      <c r="F2903" t="s">
        <v>105</v>
      </c>
      <c r="G2903" t="s">
        <v>96</v>
      </c>
      <c r="H2903" s="321">
        <v>1340000000</v>
      </c>
      <c r="I2903" t="str">
        <f>Table3[[#This Row],[Company ]]&amp;Table3[[#This Row],[Product]]</f>
        <v>AgropurMilk</v>
      </c>
      <c r="J2903" t="str">
        <f>INDEX('Company+Product scope'!D:D,MATCH(Table3[[#This Row],[Company+Product key]],'Company+Product scope'!C:C,0))</f>
        <v>Yes</v>
      </c>
    </row>
    <row r="2904" spans="1:10">
      <c r="A2904" t="s">
        <v>117</v>
      </c>
      <c r="B2904" t="s">
        <v>129</v>
      </c>
      <c r="C2904" t="s">
        <v>117</v>
      </c>
      <c r="D2904" t="s">
        <v>72</v>
      </c>
      <c r="E2904">
        <v>20</v>
      </c>
      <c r="F2904" t="s">
        <v>105</v>
      </c>
      <c r="G2904" t="s">
        <v>96</v>
      </c>
      <c r="H2904" s="321">
        <v>3783000000</v>
      </c>
      <c r="I2904" t="str">
        <f>Table3[[#This Row],[Company ]]&amp;Table3[[#This Row],[Product]]</f>
        <v>China Mengniu DairyMilk</v>
      </c>
      <c r="J2904" t="str">
        <f>INDEX('Company+Product scope'!D:D,MATCH(Table3[[#This Row],[Company+Product key]],'Company+Product scope'!C:C,0))</f>
        <v>Yes</v>
      </c>
    </row>
    <row r="2905" spans="1:10">
      <c r="A2905" t="s">
        <v>117</v>
      </c>
      <c r="B2905" t="s">
        <v>130</v>
      </c>
      <c r="C2905" t="s">
        <v>117</v>
      </c>
      <c r="D2905" t="s">
        <v>57</v>
      </c>
      <c r="E2905">
        <v>20</v>
      </c>
      <c r="F2905" t="s">
        <v>105</v>
      </c>
      <c r="G2905" t="s">
        <v>96</v>
      </c>
      <c r="H2905" s="321">
        <v>1800000000</v>
      </c>
      <c r="I2905" t="str">
        <f>Table3[[#This Row],[Company ]]&amp;Table3[[#This Row],[Product]]</f>
        <v>GlanbiaMilk</v>
      </c>
      <c r="J2905" t="str">
        <f>INDEX('Company+Product scope'!D:D,MATCH(Table3[[#This Row],[Company+Product key]],'Company+Product scope'!C:C,0))</f>
        <v>Yes</v>
      </c>
    </row>
    <row r="2906" spans="1:10">
      <c r="A2906" t="s">
        <v>117</v>
      </c>
      <c r="B2906" t="s">
        <v>131</v>
      </c>
      <c r="C2906" t="s">
        <v>117</v>
      </c>
      <c r="D2906" t="s">
        <v>57</v>
      </c>
      <c r="E2906">
        <v>20</v>
      </c>
      <c r="F2906" t="s">
        <v>105</v>
      </c>
      <c r="G2906" t="s">
        <v>96</v>
      </c>
      <c r="H2906" s="321">
        <v>1540000000</v>
      </c>
      <c r="I2906" t="str">
        <f>Table3[[#This Row],[Company ]]&amp;Table3[[#This Row],[Product]]</f>
        <v>California DiariesMilk</v>
      </c>
      <c r="J2906" t="str">
        <f>INDEX('Company+Product scope'!D:D,MATCH(Table3[[#This Row],[Company+Product key]],'Company+Product scope'!C:C,0))</f>
        <v>Yes</v>
      </c>
    </row>
    <row r="2907" spans="1:10">
      <c r="A2907" t="s">
        <v>117</v>
      </c>
      <c r="B2907" t="s">
        <v>132</v>
      </c>
      <c r="C2907" t="s">
        <v>117</v>
      </c>
      <c r="D2907" t="s">
        <v>72</v>
      </c>
      <c r="E2907">
        <v>20</v>
      </c>
      <c r="F2907" t="s">
        <v>105</v>
      </c>
      <c r="G2907" t="s">
        <v>96</v>
      </c>
      <c r="H2907" s="321">
        <v>3900000000</v>
      </c>
      <c r="I2907" t="str">
        <f>Table3[[#This Row],[Company ]]&amp;Table3[[#This Row],[Product]]</f>
        <v>Yili Milk</v>
      </c>
      <c r="J2907" t="str">
        <f>INDEX('Company+Product scope'!D:D,MATCH(Table3[[#This Row],[Company+Product key]],'Company+Product scope'!C:C,0))</f>
        <v>Yes</v>
      </c>
    </row>
    <row r="2908" spans="1:10">
      <c r="A2908" t="s">
        <v>117</v>
      </c>
      <c r="B2908" t="s">
        <v>133</v>
      </c>
      <c r="C2908" t="s">
        <v>117</v>
      </c>
      <c r="D2908" t="s">
        <v>64</v>
      </c>
      <c r="E2908">
        <v>20</v>
      </c>
      <c r="F2908" t="s">
        <v>105</v>
      </c>
      <c r="G2908" t="s">
        <v>96</v>
      </c>
      <c r="H2908" s="321">
        <v>2211000000</v>
      </c>
      <c r="I2908" t="str">
        <f>Table3[[#This Row],[Company ]]&amp;Table3[[#This Row],[Product]]</f>
        <v>MüllerMilk</v>
      </c>
      <c r="J2908" t="str">
        <f>INDEX('Company+Product scope'!D:D,MATCH(Table3[[#This Row],[Company+Product key]],'Company+Product scope'!C:C,0))</f>
        <v>Yes</v>
      </c>
    </row>
    <row r="2909" spans="1:10">
      <c r="A2909" t="s">
        <v>117</v>
      </c>
      <c r="B2909" t="s">
        <v>134</v>
      </c>
      <c r="C2909" t="s">
        <v>117</v>
      </c>
      <c r="D2909" t="s">
        <v>135</v>
      </c>
      <c r="E2909">
        <v>20</v>
      </c>
      <c r="F2909" t="s">
        <v>105</v>
      </c>
      <c r="G2909" t="s">
        <v>96</v>
      </c>
      <c r="H2909" s="321">
        <v>4896000000</v>
      </c>
      <c r="I2909" t="str">
        <f>Table3[[#This Row],[Company ]]&amp;Table3[[#This Row],[Product]]</f>
        <v>AmulMilk</v>
      </c>
      <c r="J2909" t="str">
        <f>INDEX('Company+Product scope'!D:D,MATCH(Table3[[#This Row],[Company+Product key]],'Company+Product scope'!C:C,0))</f>
        <v>Yes</v>
      </c>
    </row>
    <row r="2910" spans="1:10">
      <c r="A2910" t="s">
        <v>117</v>
      </c>
      <c r="B2910" t="s">
        <v>118</v>
      </c>
      <c r="C2910" t="s">
        <v>117</v>
      </c>
      <c r="D2910" t="s">
        <v>58</v>
      </c>
      <c r="E2910">
        <v>20</v>
      </c>
      <c r="F2910" t="s">
        <v>106</v>
      </c>
      <c r="G2910" t="s">
        <v>96</v>
      </c>
      <c r="H2910" s="321">
        <v>1056000000</v>
      </c>
      <c r="I2910" t="str">
        <f>Table3[[#This Row],[Company ]]&amp;Table3[[#This Row],[Product]]</f>
        <v>FonterraMilk</v>
      </c>
      <c r="J2910" t="str">
        <f>INDEX('Company+Product scope'!D:D,MATCH(Table3[[#This Row],[Company+Product key]],'Company+Product scope'!C:C,0))</f>
        <v>Yes</v>
      </c>
    </row>
    <row r="2911" spans="1:10">
      <c r="A2911" t="s">
        <v>117</v>
      </c>
      <c r="B2911" t="s">
        <v>120</v>
      </c>
      <c r="C2911" t="s">
        <v>117</v>
      </c>
      <c r="D2911" t="s">
        <v>57</v>
      </c>
      <c r="E2911">
        <v>20</v>
      </c>
      <c r="F2911" t="s">
        <v>106</v>
      </c>
      <c r="G2911" t="s">
        <v>96</v>
      </c>
      <c r="H2911" s="321">
        <v>1336500000</v>
      </c>
      <c r="I2911" t="str">
        <f>Table3[[#This Row],[Company ]]&amp;Table3[[#This Row],[Product]]</f>
        <v>Dairy Farmers of AmericaMilk</v>
      </c>
      <c r="J2911" t="str">
        <f>INDEX('Company+Product scope'!D:D,MATCH(Table3[[#This Row],[Company+Product key]],'Company+Product scope'!C:C,0))</f>
        <v>Yes</v>
      </c>
    </row>
    <row r="2912" spans="1:10">
      <c r="A2912" t="s">
        <v>117</v>
      </c>
      <c r="B2912" t="s">
        <v>121</v>
      </c>
      <c r="C2912" t="s">
        <v>117</v>
      </c>
      <c r="D2912" t="s">
        <v>64</v>
      </c>
      <c r="E2912">
        <v>20</v>
      </c>
      <c r="F2912" t="s">
        <v>106</v>
      </c>
      <c r="G2912" t="s">
        <v>96</v>
      </c>
      <c r="H2912" s="321">
        <v>2147000000</v>
      </c>
      <c r="I2912" t="str">
        <f>Table3[[#This Row],[Company ]]&amp;Table3[[#This Row],[Product]]</f>
        <v>LactalisMilk</v>
      </c>
      <c r="J2912" t="str">
        <f>INDEX('Company+Product scope'!D:D,MATCH(Table3[[#This Row],[Company+Product key]],'Company+Product scope'!C:C,0))</f>
        <v>Yes</v>
      </c>
    </row>
    <row r="2913" spans="1:10">
      <c r="A2913" t="s">
        <v>117</v>
      </c>
      <c r="B2913" t="s">
        <v>122</v>
      </c>
      <c r="C2913" t="s">
        <v>117</v>
      </c>
      <c r="D2913" t="s">
        <v>64</v>
      </c>
      <c r="E2913">
        <v>20</v>
      </c>
      <c r="F2913" t="s">
        <v>106</v>
      </c>
      <c r="G2913" t="s">
        <v>96</v>
      </c>
      <c r="H2913" s="321">
        <v>1282500000</v>
      </c>
      <c r="I2913" t="str">
        <f>Table3[[#This Row],[Company ]]&amp;Table3[[#This Row],[Product]]</f>
        <v>NestléMilk</v>
      </c>
      <c r="J2913" t="str">
        <f>INDEX('Company+Product scope'!D:D,MATCH(Table3[[#This Row],[Company+Product key]],'Company+Product scope'!C:C,0))</f>
        <v>Yes</v>
      </c>
    </row>
    <row r="2914" spans="1:10">
      <c r="A2914" t="s">
        <v>117</v>
      </c>
      <c r="B2914" t="s">
        <v>123</v>
      </c>
      <c r="C2914" t="s">
        <v>117</v>
      </c>
      <c r="D2914" t="s">
        <v>64</v>
      </c>
      <c r="E2914">
        <v>20</v>
      </c>
      <c r="F2914" t="s">
        <v>106</v>
      </c>
      <c r="G2914" t="s">
        <v>96</v>
      </c>
      <c r="H2914" s="321">
        <v>1282500000</v>
      </c>
      <c r="I2914" t="str">
        <f>Table3[[#This Row],[Company ]]&amp;Table3[[#This Row],[Product]]</f>
        <v>ArlaMilk</v>
      </c>
      <c r="J2914" t="str">
        <f>INDEX('Company+Product scope'!D:D,MATCH(Table3[[#This Row],[Company+Product key]],'Company+Product scope'!C:C,0))</f>
        <v>Yes</v>
      </c>
    </row>
    <row r="2915" spans="1:10">
      <c r="A2915" t="s">
        <v>117</v>
      </c>
      <c r="B2915" t="s">
        <v>124</v>
      </c>
      <c r="C2915" t="s">
        <v>117</v>
      </c>
      <c r="D2915" t="s">
        <v>64</v>
      </c>
      <c r="E2915">
        <v>20</v>
      </c>
      <c r="F2915" t="s">
        <v>106</v>
      </c>
      <c r="G2915" t="s">
        <v>96</v>
      </c>
      <c r="H2915" s="321">
        <v>1016500000</v>
      </c>
      <c r="I2915" t="str">
        <f>Table3[[#This Row],[Company ]]&amp;Table3[[#This Row],[Product]]</f>
        <v>FrieslandCampinaMilk</v>
      </c>
      <c r="J2915" t="str">
        <f>INDEX('Company+Product scope'!D:D,MATCH(Table3[[#This Row],[Company+Product key]],'Company+Product scope'!C:C,0))</f>
        <v>Yes</v>
      </c>
    </row>
    <row r="2916" spans="1:10">
      <c r="A2916" t="s">
        <v>117</v>
      </c>
      <c r="B2916" t="s">
        <v>125</v>
      </c>
      <c r="C2916" t="s">
        <v>117</v>
      </c>
      <c r="D2916" t="s">
        <v>64</v>
      </c>
      <c r="E2916">
        <v>20</v>
      </c>
      <c r="F2916" t="s">
        <v>106</v>
      </c>
      <c r="G2916" t="s">
        <v>96</v>
      </c>
      <c r="H2916" s="321">
        <v>101499214.72806661</v>
      </c>
      <c r="I2916" t="str">
        <f>Table3[[#This Row],[Company ]]&amp;Table3[[#This Row],[Product]]</f>
        <v>Danone-IFCNMilk</v>
      </c>
      <c r="J2916" t="str">
        <f>INDEX('Company+Product scope'!D:D,MATCH(Table3[[#This Row],[Company+Product key]],'Company+Product scope'!C:C,0))</f>
        <v>Yes</v>
      </c>
    </row>
    <row r="2917" spans="1:10">
      <c r="A2917" t="s">
        <v>117</v>
      </c>
      <c r="B2917" t="s">
        <v>125</v>
      </c>
      <c r="C2917" t="s">
        <v>117</v>
      </c>
      <c r="D2917" t="s">
        <v>88</v>
      </c>
      <c r="E2917">
        <v>20</v>
      </c>
      <c r="F2917" t="s">
        <v>106</v>
      </c>
      <c r="G2917" t="s">
        <v>96</v>
      </c>
      <c r="H2917" s="321">
        <v>70114589.121361792</v>
      </c>
      <c r="I2917" t="str">
        <f>Table3[[#This Row],[Company ]]&amp;Table3[[#This Row],[Product]]</f>
        <v>Danone-IFCNMilk</v>
      </c>
      <c r="J2917" t="str">
        <f>INDEX('Company+Product scope'!D:D,MATCH(Table3[[#This Row],[Company+Product key]],'Company+Product scope'!C:C,0))</f>
        <v>Yes</v>
      </c>
    </row>
    <row r="2918" spans="1:10">
      <c r="A2918" t="s">
        <v>117</v>
      </c>
      <c r="B2918" t="s">
        <v>125</v>
      </c>
      <c r="C2918" t="s">
        <v>117</v>
      </c>
      <c r="D2918" t="s">
        <v>78</v>
      </c>
      <c r="E2918">
        <v>20</v>
      </c>
      <c r="F2918" t="s">
        <v>106</v>
      </c>
      <c r="G2918" t="s">
        <v>96</v>
      </c>
      <c r="H2918" s="321">
        <v>161263554.97913218</v>
      </c>
      <c r="I2918" t="str">
        <f>Table3[[#This Row],[Company ]]&amp;Table3[[#This Row],[Product]]</f>
        <v>Danone-IFCNMilk</v>
      </c>
      <c r="J2918" t="str">
        <f>INDEX('Company+Product scope'!D:D,MATCH(Table3[[#This Row],[Company+Product key]],'Company+Product scope'!C:C,0))</f>
        <v>Yes</v>
      </c>
    </row>
    <row r="2919" spans="1:10">
      <c r="A2919" t="s">
        <v>117</v>
      </c>
      <c r="B2919" t="s">
        <v>125</v>
      </c>
      <c r="C2919" t="s">
        <v>117</v>
      </c>
      <c r="D2919" t="s">
        <v>57</v>
      </c>
      <c r="E2919">
        <v>20</v>
      </c>
      <c r="F2919" t="s">
        <v>106</v>
      </c>
      <c r="G2919" t="s">
        <v>96</v>
      </c>
      <c r="H2919" s="321">
        <v>87142417.907978237</v>
      </c>
      <c r="I2919" t="str">
        <f>Table3[[#This Row],[Company ]]&amp;Table3[[#This Row],[Product]]</f>
        <v>Danone-IFCNMilk</v>
      </c>
      <c r="J2919" t="str">
        <f>INDEX('Company+Product scope'!D:D,MATCH(Table3[[#This Row],[Company+Product key]],'Company+Product scope'!C:C,0))</f>
        <v>Yes</v>
      </c>
    </row>
    <row r="2920" spans="1:10">
      <c r="A2920" t="s">
        <v>117</v>
      </c>
      <c r="B2920" t="s">
        <v>125</v>
      </c>
      <c r="C2920" t="s">
        <v>117</v>
      </c>
      <c r="D2920" t="s">
        <v>54</v>
      </c>
      <c r="E2920">
        <v>20</v>
      </c>
      <c r="F2920" t="s">
        <v>106</v>
      </c>
      <c r="G2920" t="s">
        <v>96</v>
      </c>
      <c r="H2920" s="321">
        <v>124870744.43518725</v>
      </c>
      <c r="I2920" t="str">
        <f>Table3[[#This Row],[Company ]]&amp;Table3[[#This Row],[Product]]</f>
        <v>Danone-IFCNMilk</v>
      </c>
      <c r="J2920" t="str">
        <f>INDEX('Company+Product scope'!D:D,MATCH(Table3[[#This Row],[Company+Product key]],'Company+Product scope'!C:C,0))</f>
        <v>Yes</v>
      </c>
    </row>
    <row r="2921" spans="1:10">
      <c r="A2921" t="s">
        <v>117</v>
      </c>
      <c r="B2921" t="s">
        <v>125</v>
      </c>
      <c r="C2921" t="s">
        <v>117</v>
      </c>
      <c r="D2921" t="s">
        <v>82</v>
      </c>
      <c r="E2921">
        <v>20</v>
      </c>
      <c r="F2921" t="s">
        <v>106</v>
      </c>
      <c r="G2921" t="s">
        <v>96</v>
      </c>
      <c r="H2921" s="321">
        <v>53865811.32498274</v>
      </c>
      <c r="I2921" t="str">
        <f>Table3[[#This Row],[Company ]]&amp;Table3[[#This Row],[Product]]</f>
        <v>Danone-IFCNMilk</v>
      </c>
      <c r="J2921" t="str">
        <f>INDEX('Company+Product scope'!D:D,MATCH(Table3[[#This Row],[Company+Product key]],'Company+Product scope'!C:C,0))</f>
        <v>Yes</v>
      </c>
    </row>
    <row r="2922" spans="1:10">
      <c r="A2922" t="s">
        <v>117</v>
      </c>
      <c r="B2922" t="s">
        <v>125</v>
      </c>
      <c r="C2922" t="s">
        <v>117</v>
      </c>
      <c r="D2922" t="s">
        <v>126</v>
      </c>
      <c r="E2922">
        <v>20</v>
      </c>
      <c r="F2922" t="s">
        <v>106</v>
      </c>
      <c r="G2922" t="s">
        <v>96</v>
      </c>
      <c r="H2922" s="321">
        <v>92206314.810990795</v>
      </c>
      <c r="I2922" t="str">
        <f>Table3[[#This Row],[Company ]]&amp;Table3[[#This Row],[Product]]</f>
        <v>Danone-IFCNMilk</v>
      </c>
      <c r="J2922" t="str">
        <f>INDEX('Company+Product scope'!D:D,MATCH(Table3[[#This Row],[Company+Product key]],'Company+Product scope'!C:C,0))</f>
        <v>Yes</v>
      </c>
    </row>
    <row r="2923" spans="1:10">
      <c r="A2923" t="s">
        <v>117</v>
      </c>
      <c r="B2923" t="s">
        <v>127</v>
      </c>
      <c r="C2923" t="s">
        <v>117</v>
      </c>
      <c r="D2923" t="s">
        <v>57</v>
      </c>
      <c r="E2923">
        <v>20</v>
      </c>
      <c r="F2923" t="s">
        <v>106</v>
      </c>
      <c r="G2923" t="s">
        <v>96</v>
      </c>
      <c r="H2923" s="321">
        <v>495000000</v>
      </c>
      <c r="I2923" t="str">
        <f>Table3[[#This Row],[Company ]]&amp;Table3[[#This Row],[Product]]</f>
        <v>SaputoMilk</v>
      </c>
      <c r="J2923" t="str">
        <f>INDEX('Company+Product scope'!D:D,MATCH(Table3[[#This Row],[Company+Product key]],'Company+Product scope'!C:C,0))</f>
        <v>Yes</v>
      </c>
    </row>
    <row r="2924" spans="1:10">
      <c r="A2924" t="s">
        <v>117</v>
      </c>
      <c r="B2924" t="s">
        <v>128</v>
      </c>
      <c r="C2924" t="s">
        <v>117</v>
      </c>
      <c r="D2924" t="s">
        <v>57</v>
      </c>
      <c r="E2924">
        <v>20</v>
      </c>
      <c r="F2924" t="s">
        <v>106</v>
      </c>
      <c r="G2924" t="s">
        <v>96</v>
      </c>
      <c r="H2924" s="321">
        <v>301500000</v>
      </c>
      <c r="I2924" t="str">
        <f>Table3[[#This Row],[Company ]]&amp;Table3[[#This Row],[Product]]</f>
        <v>AgropurMilk</v>
      </c>
      <c r="J2924" t="str">
        <f>INDEX('Company+Product scope'!D:D,MATCH(Table3[[#This Row],[Company+Product key]],'Company+Product scope'!C:C,0))</f>
        <v>Yes</v>
      </c>
    </row>
    <row r="2925" spans="1:10">
      <c r="A2925" t="s">
        <v>117</v>
      </c>
      <c r="B2925" t="s">
        <v>129</v>
      </c>
      <c r="C2925" t="s">
        <v>117</v>
      </c>
      <c r="D2925" t="s">
        <v>72</v>
      </c>
      <c r="E2925">
        <v>20</v>
      </c>
      <c r="F2925" t="s">
        <v>106</v>
      </c>
      <c r="G2925" t="s">
        <v>96</v>
      </c>
      <c r="H2925" s="321">
        <v>1212500000</v>
      </c>
      <c r="I2925" t="str">
        <f>Table3[[#This Row],[Company ]]&amp;Table3[[#This Row],[Product]]</f>
        <v>China Mengniu DairyMilk</v>
      </c>
      <c r="J2925" t="str">
        <f>INDEX('Company+Product scope'!D:D,MATCH(Table3[[#This Row],[Company+Product key]],'Company+Product scope'!C:C,0))</f>
        <v>Yes</v>
      </c>
    </row>
    <row r="2926" spans="1:10">
      <c r="A2926" t="s">
        <v>117</v>
      </c>
      <c r="B2926" t="s">
        <v>130</v>
      </c>
      <c r="C2926" t="s">
        <v>117</v>
      </c>
      <c r="D2926" t="s">
        <v>57</v>
      </c>
      <c r="E2926">
        <v>20</v>
      </c>
      <c r="F2926" t="s">
        <v>106</v>
      </c>
      <c r="G2926" t="s">
        <v>96</v>
      </c>
      <c r="H2926" s="321">
        <v>405000000</v>
      </c>
      <c r="I2926" t="str">
        <f>Table3[[#This Row],[Company ]]&amp;Table3[[#This Row],[Product]]</f>
        <v>GlanbiaMilk</v>
      </c>
      <c r="J2926" t="str">
        <f>INDEX('Company+Product scope'!D:D,MATCH(Table3[[#This Row],[Company+Product key]],'Company+Product scope'!C:C,0))</f>
        <v>Yes</v>
      </c>
    </row>
    <row r="2927" spans="1:10">
      <c r="A2927" t="s">
        <v>117</v>
      </c>
      <c r="B2927" t="s">
        <v>131</v>
      </c>
      <c r="C2927" t="s">
        <v>117</v>
      </c>
      <c r="D2927" t="s">
        <v>57</v>
      </c>
      <c r="E2927">
        <v>20</v>
      </c>
      <c r="F2927" t="s">
        <v>106</v>
      </c>
      <c r="G2927" t="s">
        <v>96</v>
      </c>
      <c r="H2927" s="321">
        <v>346500000</v>
      </c>
      <c r="I2927" t="str">
        <f>Table3[[#This Row],[Company ]]&amp;Table3[[#This Row],[Product]]</f>
        <v>California DiariesMilk</v>
      </c>
      <c r="J2927" t="str">
        <f>INDEX('Company+Product scope'!D:D,MATCH(Table3[[#This Row],[Company+Product key]],'Company+Product scope'!C:C,0))</f>
        <v>Yes</v>
      </c>
    </row>
    <row r="2928" spans="1:10">
      <c r="A2928" t="s">
        <v>117</v>
      </c>
      <c r="B2928" t="s">
        <v>132</v>
      </c>
      <c r="C2928" t="s">
        <v>117</v>
      </c>
      <c r="D2928" t="s">
        <v>72</v>
      </c>
      <c r="E2928">
        <v>20</v>
      </c>
      <c r="F2928" t="s">
        <v>106</v>
      </c>
      <c r="G2928" t="s">
        <v>96</v>
      </c>
      <c r="H2928" s="321">
        <v>1250000000</v>
      </c>
      <c r="I2928" t="str">
        <f>Table3[[#This Row],[Company ]]&amp;Table3[[#This Row],[Product]]</f>
        <v>Yili Milk</v>
      </c>
      <c r="J2928" t="str">
        <f>INDEX('Company+Product scope'!D:D,MATCH(Table3[[#This Row],[Company+Product key]],'Company+Product scope'!C:C,0))</f>
        <v>Yes</v>
      </c>
    </row>
    <row r="2929" spans="1:10">
      <c r="A2929" t="s">
        <v>117</v>
      </c>
      <c r="B2929" t="s">
        <v>133</v>
      </c>
      <c r="C2929" t="s">
        <v>117</v>
      </c>
      <c r="D2929" t="s">
        <v>64</v>
      </c>
      <c r="E2929">
        <v>20</v>
      </c>
      <c r="F2929" t="s">
        <v>106</v>
      </c>
      <c r="G2929" t="s">
        <v>96</v>
      </c>
      <c r="H2929" s="321">
        <v>636500000</v>
      </c>
      <c r="I2929" t="str">
        <f>Table3[[#This Row],[Company ]]&amp;Table3[[#This Row],[Product]]</f>
        <v>MüllerMilk</v>
      </c>
      <c r="J2929" t="str">
        <f>INDEX('Company+Product scope'!D:D,MATCH(Table3[[#This Row],[Company+Product key]],'Company+Product scope'!C:C,0))</f>
        <v>Yes</v>
      </c>
    </row>
    <row r="2930" spans="1:10">
      <c r="A2930" t="s">
        <v>117</v>
      </c>
      <c r="B2930" t="s">
        <v>134</v>
      </c>
      <c r="C2930" t="s">
        <v>117</v>
      </c>
      <c r="D2930" t="s">
        <v>135</v>
      </c>
      <c r="E2930">
        <v>20</v>
      </c>
      <c r="F2930" t="s">
        <v>106</v>
      </c>
      <c r="G2930" t="s">
        <v>96</v>
      </c>
      <c r="H2930" s="321">
        <v>1728000000</v>
      </c>
      <c r="I2930" t="str">
        <f>Table3[[#This Row],[Company ]]&amp;Table3[[#This Row],[Product]]</f>
        <v>AmulMilk</v>
      </c>
      <c r="J2930" t="str">
        <f>INDEX('Company+Product scope'!D:D,MATCH(Table3[[#This Row],[Company+Product key]],'Company+Product scope'!C:C,0))</f>
        <v>Yes</v>
      </c>
    </row>
    <row r="2931" spans="1:10">
      <c r="A2931" t="s">
        <v>117</v>
      </c>
      <c r="B2931" t="s">
        <v>118</v>
      </c>
      <c r="C2931" t="s">
        <v>117</v>
      </c>
      <c r="D2931" t="s">
        <v>58</v>
      </c>
      <c r="E2931">
        <v>20</v>
      </c>
      <c r="F2931" t="s">
        <v>107</v>
      </c>
      <c r="G2931" t="s">
        <v>96</v>
      </c>
      <c r="H2931" s="321">
        <v>1056000000</v>
      </c>
      <c r="I2931" t="str">
        <f>Table3[[#This Row],[Company ]]&amp;Table3[[#This Row],[Product]]</f>
        <v>FonterraMilk</v>
      </c>
      <c r="J2931" t="str">
        <f>INDEX('Company+Product scope'!D:D,MATCH(Table3[[#This Row],[Company+Product key]],'Company+Product scope'!C:C,0))</f>
        <v>Yes</v>
      </c>
    </row>
    <row r="2932" spans="1:10">
      <c r="A2932" t="s">
        <v>117</v>
      </c>
      <c r="B2932" t="s">
        <v>120</v>
      </c>
      <c r="C2932" t="s">
        <v>117</v>
      </c>
      <c r="D2932" t="s">
        <v>57</v>
      </c>
      <c r="E2932">
        <v>20</v>
      </c>
      <c r="F2932" t="s">
        <v>107</v>
      </c>
      <c r="G2932" t="s">
        <v>96</v>
      </c>
      <c r="H2932" s="321">
        <v>1336500000</v>
      </c>
      <c r="I2932" t="str">
        <f>Table3[[#This Row],[Company ]]&amp;Table3[[#This Row],[Product]]</f>
        <v>Dairy Farmers of AmericaMilk</v>
      </c>
      <c r="J2932" t="str">
        <f>INDEX('Company+Product scope'!D:D,MATCH(Table3[[#This Row],[Company+Product key]],'Company+Product scope'!C:C,0))</f>
        <v>Yes</v>
      </c>
    </row>
    <row r="2933" spans="1:10">
      <c r="A2933" t="s">
        <v>117</v>
      </c>
      <c r="B2933" t="s">
        <v>121</v>
      </c>
      <c r="C2933" t="s">
        <v>117</v>
      </c>
      <c r="D2933" t="s">
        <v>64</v>
      </c>
      <c r="E2933">
        <v>20</v>
      </c>
      <c r="F2933" t="s">
        <v>107</v>
      </c>
      <c r="G2933" t="s">
        <v>96</v>
      </c>
      <c r="H2933" s="321">
        <v>2147000000</v>
      </c>
      <c r="I2933" t="str">
        <f>Table3[[#This Row],[Company ]]&amp;Table3[[#This Row],[Product]]</f>
        <v>LactalisMilk</v>
      </c>
      <c r="J2933" t="str">
        <f>INDEX('Company+Product scope'!D:D,MATCH(Table3[[#This Row],[Company+Product key]],'Company+Product scope'!C:C,0))</f>
        <v>Yes</v>
      </c>
    </row>
    <row r="2934" spans="1:10">
      <c r="A2934" t="s">
        <v>117</v>
      </c>
      <c r="B2934" t="s">
        <v>122</v>
      </c>
      <c r="C2934" t="s">
        <v>117</v>
      </c>
      <c r="D2934" t="s">
        <v>64</v>
      </c>
      <c r="E2934">
        <v>20</v>
      </c>
      <c r="F2934" t="s">
        <v>107</v>
      </c>
      <c r="G2934" t="s">
        <v>96</v>
      </c>
      <c r="H2934" s="321">
        <v>1282500000</v>
      </c>
      <c r="I2934" t="str">
        <f>Table3[[#This Row],[Company ]]&amp;Table3[[#This Row],[Product]]</f>
        <v>NestléMilk</v>
      </c>
      <c r="J2934" t="str">
        <f>INDEX('Company+Product scope'!D:D,MATCH(Table3[[#This Row],[Company+Product key]],'Company+Product scope'!C:C,0))</f>
        <v>Yes</v>
      </c>
    </row>
    <row r="2935" spans="1:10">
      <c r="A2935" t="s">
        <v>117</v>
      </c>
      <c r="B2935" t="s">
        <v>123</v>
      </c>
      <c r="C2935" t="s">
        <v>117</v>
      </c>
      <c r="D2935" t="s">
        <v>64</v>
      </c>
      <c r="E2935">
        <v>20</v>
      </c>
      <c r="F2935" t="s">
        <v>107</v>
      </c>
      <c r="G2935" t="s">
        <v>96</v>
      </c>
      <c r="H2935" s="321">
        <v>1282500000</v>
      </c>
      <c r="I2935" t="str">
        <f>Table3[[#This Row],[Company ]]&amp;Table3[[#This Row],[Product]]</f>
        <v>ArlaMilk</v>
      </c>
      <c r="J2935" t="str">
        <f>INDEX('Company+Product scope'!D:D,MATCH(Table3[[#This Row],[Company+Product key]],'Company+Product scope'!C:C,0))</f>
        <v>Yes</v>
      </c>
    </row>
    <row r="2936" spans="1:10">
      <c r="A2936" t="s">
        <v>117</v>
      </c>
      <c r="B2936" t="s">
        <v>124</v>
      </c>
      <c r="C2936" t="s">
        <v>117</v>
      </c>
      <c r="D2936" t="s">
        <v>64</v>
      </c>
      <c r="E2936">
        <v>20</v>
      </c>
      <c r="F2936" t="s">
        <v>107</v>
      </c>
      <c r="G2936" t="s">
        <v>96</v>
      </c>
      <c r="H2936" s="321">
        <v>1016500000</v>
      </c>
      <c r="I2936" t="str">
        <f>Table3[[#This Row],[Company ]]&amp;Table3[[#This Row],[Product]]</f>
        <v>FrieslandCampinaMilk</v>
      </c>
      <c r="J2936" t="str">
        <f>INDEX('Company+Product scope'!D:D,MATCH(Table3[[#This Row],[Company+Product key]],'Company+Product scope'!C:C,0))</f>
        <v>Yes</v>
      </c>
    </row>
    <row r="2937" spans="1:10">
      <c r="A2937" t="s">
        <v>117</v>
      </c>
      <c r="B2937" t="s">
        <v>125</v>
      </c>
      <c r="C2937" t="s">
        <v>117</v>
      </c>
      <c r="D2937" t="s">
        <v>64</v>
      </c>
      <c r="E2937">
        <v>20</v>
      </c>
      <c r="F2937" t="s">
        <v>107</v>
      </c>
      <c r="G2937" t="s">
        <v>96</v>
      </c>
      <c r="H2937" s="321">
        <v>101499214.72806661</v>
      </c>
      <c r="I2937" t="str">
        <f>Table3[[#This Row],[Company ]]&amp;Table3[[#This Row],[Product]]</f>
        <v>Danone-IFCNMilk</v>
      </c>
      <c r="J2937" t="str">
        <f>INDEX('Company+Product scope'!D:D,MATCH(Table3[[#This Row],[Company+Product key]],'Company+Product scope'!C:C,0))</f>
        <v>Yes</v>
      </c>
    </row>
    <row r="2938" spans="1:10">
      <c r="A2938" t="s">
        <v>117</v>
      </c>
      <c r="B2938" t="s">
        <v>125</v>
      </c>
      <c r="C2938" t="s">
        <v>117</v>
      </c>
      <c r="D2938" t="s">
        <v>88</v>
      </c>
      <c r="E2938">
        <v>20</v>
      </c>
      <c r="F2938" t="s">
        <v>107</v>
      </c>
      <c r="G2938" t="s">
        <v>96</v>
      </c>
      <c r="H2938" s="321">
        <v>70114589.121361792</v>
      </c>
      <c r="I2938" t="str">
        <f>Table3[[#This Row],[Company ]]&amp;Table3[[#This Row],[Product]]</f>
        <v>Danone-IFCNMilk</v>
      </c>
      <c r="J2938" t="str">
        <f>INDEX('Company+Product scope'!D:D,MATCH(Table3[[#This Row],[Company+Product key]],'Company+Product scope'!C:C,0))</f>
        <v>Yes</v>
      </c>
    </row>
    <row r="2939" spans="1:10">
      <c r="A2939" t="s">
        <v>117</v>
      </c>
      <c r="B2939" t="s">
        <v>125</v>
      </c>
      <c r="C2939" t="s">
        <v>117</v>
      </c>
      <c r="D2939" t="s">
        <v>78</v>
      </c>
      <c r="E2939">
        <v>20</v>
      </c>
      <c r="F2939" t="s">
        <v>107</v>
      </c>
      <c r="G2939" t="s">
        <v>96</v>
      </c>
      <c r="H2939" s="321">
        <v>161263554.97913218</v>
      </c>
      <c r="I2939" t="str">
        <f>Table3[[#This Row],[Company ]]&amp;Table3[[#This Row],[Product]]</f>
        <v>Danone-IFCNMilk</v>
      </c>
      <c r="J2939" t="str">
        <f>INDEX('Company+Product scope'!D:D,MATCH(Table3[[#This Row],[Company+Product key]],'Company+Product scope'!C:C,0))</f>
        <v>Yes</v>
      </c>
    </row>
    <row r="2940" spans="1:10">
      <c r="A2940" t="s">
        <v>117</v>
      </c>
      <c r="B2940" t="s">
        <v>125</v>
      </c>
      <c r="C2940" t="s">
        <v>117</v>
      </c>
      <c r="D2940" t="s">
        <v>57</v>
      </c>
      <c r="E2940">
        <v>20</v>
      </c>
      <c r="F2940" t="s">
        <v>107</v>
      </c>
      <c r="G2940" t="s">
        <v>96</v>
      </c>
      <c r="H2940" s="321">
        <v>87142417.907978237</v>
      </c>
      <c r="I2940" t="str">
        <f>Table3[[#This Row],[Company ]]&amp;Table3[[#This Row],[Product]]</f>
        <v>Danone-IFCNMilk</v>
      </c>
      <c r="J2940" t="str">
        <f>INDEX('Company+Product scope'!D:D,MATCH(Table3[[#This Row],[Company+Product key]],'Company+Product scope'!C:C,0))</f>
        <v>Yes</v>
      </c>
    </row>
    <row r="2941" spans="1:10">
      <c r="A2941" t="s">
        <v>117</v>
      </c>
      <c r="B2941" t="s">
        <v>125</v>
      </c>
      <c r="C2941" t="s">
        <v>117</v>
      </c>
      <c r="D2941" t="s">
        <v>54</v>
      </c>
      <c r="E2941">
        <v>20</v>
      </c>
      <c r="F2941" t="s">
        <v>107</v>
      </c>
      <c r="G2941" t="s">
        <v>96</v>
      </c>
      <c r="H2941" s="321">
        <v>124870744.43518725</v>
      </c>
      <c r="I2941" t="str">
        <f>Table3[[#This Row],[Company ]]&amp;Table3[[#This Row],[Product]]</f>
        <v>Danone-IFCNMilk</v>
      </c>
      <c r="J2941" t="str">
        <f>INDEX('Company+Product scope'!D:D,MATCH(Table3[[#This Row],[Company+Product key]],'Company+Product scope'!C:C,0))</f>
        <v>Yes</v>
      </c>
    </row>
    <row r="2942" spans="1:10">
      <c r="A2942" t="s">
        <v>117</v>
      </c>
      <c r="B2942" t="s">
        <v>125</v>
      </c>
      <c r="C2942" t="s">
        <v>117</v>
      </c>
      <c r="D2942" t="s">
        <v>82</v>
      </c>
      <c r="E2942">
        <v>20</v>
      </c>
      <c r="F2942" t="s">
        <v>107</v>
      </c>
      <c r="G2942" t="s">
        <v>96</v>
      </c>
      <c r="H2942" s="321">
        <v>53865811.32498274</v>
      </c>
      <c r="I2942" t="str">
        <f>Table3[[#This Row],[Company ]]&amp;Table3[[#This Row],[Product]]</f>
        <v>Danone-IFCNMilk</v>
      </c>
      <c r="J2942" t="str">
        <f>INDEX('Company+Product scope'!D:D,MATCH(Table3[[#This Row],[Company+Product key]],'Company+Product scope'!C:C,0))</f>
        <v>Yes</v>
      </c>
    </row>
    <row r="2943" spans="1:10">
      <c r="A2943" t="s">
        <v>117</v>
      </c>
      <c r="B2943" t="s">
        <v>125</v>
      </c>
      <c r="C2943" t="s">
        <v>117</v>
      </c>
      <c r="D2943" t="s">
        <v>126</v>
      </c>
      <c r="E2943">
        <v>20</v>
      </c>
      <c r="F2943" t="s">
        <v>107</v>
      </c>
      <c r="G2943" t="s">
        <v>96</v>
      </c>
      <c r="H2943" s="321">
        <v>92206314.810990795</v>
      </c>
      <c r="I2943" t="str">
        <f>Table3[[#This Row],[Company ]]&amp;Table3[[#This Row],[Product]]</f>
        <v>Danone-IFCNMilk</v>
      </c>
      <c r="J2943" t="str">
        <f>INDEX('Company+Product scope'!D:D,MATCH(Table3[[#This Row],[Company+Product key]],'Company+Product scope'!C:C,0))</f>
        <v>Yes</v>
      </c>
    </row>
    <row r="2944" spans="1:10">
      <c r="A2944" t="s">
        <v>117</v>
      </c>
      <c r="B2944" t="s">
        <v>127</v>
      </c>
      <c r="C2944" t="s">
        <v>117</v>
      </c>
      <c r="D2944" t="s">
        <v>57</v>
      </c>
      <c r="E2944">
        <v>20</v>
      </c>
      <c r="F2944" t="s">
        <v>107</v>
      </c>
      <c r="G2944" t="s">
        <v>96</v>
      </c>
      <c r="H2944" s="321">
        <v>495000000</v>
      </c>
      <c r="I2944" t="str">
        <f>Table3[[#This Row],[Company ]]&amp;Table3[[#This Row],[Product]]</f>
        <v>SaputoMilk</v>
      </c>
      <c r="J2944" t="str">
        <f>INDEX('Company+Product scope'!D:D,MATCH(Table3[[#This Row],[Company+Product key]],'Company+Product scope'!C:C,0))</f>
        <v>Yes</v>
      </c>
    </row>
    <row r="2945" spans="1:10">
      <c r="A2945" t="s">
        <v>117</v>
      </c>
      <c r="B2945" t="s">
        <v>128</v>
      </c>
      <c r="C2945" t="s">
        <v>117</v>
      </c>
      <c r="D2945" t="s">
        <v>57</v>
      </c>
      <c r="E2945">
        <v>20</v>
      </c>
      <c r="F2945" t="s">
        <v>107</v>
      </c>
      <c r="G2945" t="s">
        <v>96</v>
      </c>
      <c r="H2945" s="321">
        <v>301500000</v>
      </c>
      <c r="I2945" t="str">
        <f>Table3[[#This Row],[Company ]]&amp;Table3[[#This Row],[Product]]</f>
        <v>AgropurMilk</v>
      </c>
      <c r="J2945" t="str">
        <f>INDEX('Company+Product scope'!D:D,MATCH(Table3[[#This Row],[Company+Product key]],'Company+Product scope'!C:C,0))</f>
        <v>Yes</v>
      </c>
    </row>
    <row r="2946" spans="1:10">
      <c r="A2946" t="s">
        <v>117</v>
      </c>
      <c r="B2946" t="s">
        <v>129</v>
      </c>
      <c r="C2946" t="s">
        <v>117</v>
      </c>
      <c r="D2946" t="s">
        <v>72</v>
      </c>
      <c r="E2946">
        <v>20</v>
      </c>
      <c r="F2946" t="s">
        <v>107</v>
      </c>
      <c r="G2946" t="s">
        <v>96</v>
      </c>
      <c r="H2946" s="321">
        <v>1212500000</v>
      </c>
      <c r="I2946" t="str">
        <f>Table3[[#This Row],[Company ]]&amp;Table3[[#This Row],[Product]]</f>
        <v>China Mengniu DairyMilk</v>
      </c>
      <c r="J2946" t="str">
        <f>INDEX('Company+Product scope'!D:D,MATCH(Table3[[#This Row],[Company+Product key]],'Company+Product scope'!C:C,0))</f>
        <v>Yes</v>
      </c>
    </row>
    <row r="2947" spans="1:10">
      <c r="A2947" t="s">
        <v>117</v>
      </c>
      <c r="B2947" t="s">
        <v>130</v>
      </c>
      <c r="C2947" t="s">
        <v>117</v>
      </c>
      <c r="D2947" t="s">
        <v>57</v>
      </c>
      <c r="E2947">
        <v>20</v>
      </c>
      <c r="F2947" t="s">
        <v>107</v>
      </c>
      <c r="G2947" t="s">
        <v>96</v>
      </c>
      <c r="H2947" s="321">
        <v>405000000</v>
      </c>
      <c r="I2947" t="str">
        <f>Table3[[#This Row],[Company ]]&amp;Table3[[#This Row],[Product]]</f>
        <v>GlanbiaMilk</v>
      </c>
      <c r="J2947" t="str">
        <f>INDEX('Company+Product scope'!D:D,MATCH(Table3[[#This Row],[Company+Product key]],'Company+Product scope'!C:C,0))</f>
        <v>Yes</v>
      </c>
    </row>
    <row r="2948" spans="1:10">
      <c r="A2948" t="s">
        <v>117</v>
      </c>
      <c r="B2948" t="s">
        <v>131</v>
      </c>
      <c r="C2948" t="s">
        <v>117</v>
      </c>
      <c r="D2948" t="s">
        <v>57</v>
      </c>
      <c r="E2948">
        <v>20</v>
      </c>
      <c r="F2948" t="s">
        <v>107</v>
      </c>
      <c r="G2948" t="s">
        <v>96</v>
      </c>
      <c r="H2948" s="321">
        <v>346500000</v>
      </c>
      <c r="I2948" t="str">
        <f>Table3[[#This Row],[Company ]]&amp;Table3[[#This Row],[Product]]</f>
        <v>California DiariesMilk</v>
      </c>
      <c r="J2948" t="str">
        <f>INDEX('Company+Product scope'!D:D,MATCH(Table3[[#This Row],[Company+Product key]],'Company+Product scope'!C:C,0))</f>
        <v>Yes</v>
      </c>
    </row>
    <row r="2949" spans="1:10">
      <c r="A2949" t="s">
        <v>117</v>
      </c>
      <c r="B2949" t="s">
        <v>132</v>
      </c>
      <c r="C2949" t="s">
        <v>117</v>
      </c>
      <c r="D2949" t="s">
        <v>72</v>
      </c>
      <c r="E2949">
        <v>20</v>
      </c>
      <c r="F2949" t="s">
        <v>107</v>
      </c>
      <c r="G2949" t="s">
        <v>96</v>
      </c>
      <c r="H2949" s="321">
        <v>1250000000</v>
      </c>
      <c r="I2949" t="str">
        <f>Table3[[#This Row],[Company ]]&amp;Table3[[#This Row],[Product]]</f>
        <v>Yili Milk</v>
      </c>
      <c r="J2949" t="str">
        <f>INDEX('Company+Product scope'!D:D,MATCH(Table3[[#This Row],[Company+Product key]],'Company+Product scope'!C:C,0))</f>
        <v>Yes</v>
      </c>
    </row>
    <row r="2950" spans="1:10">
      <c r="A2950" t="s">
        <v>117</v>
      </c>
      <c r="B2950" t="s">
        <v>133</v>
      </c>
      <c r="C2950" t="s">
        <v>117</v>
      </c>
      <c r="D2950" t="s">
        <v>64</v>
      </c>
      <c r="E2950">
        <v>20</v>
      </c>
      <c r="F2950" t="s">
        <v>107</v>
      </c>
      <c r="G2950" t="s">
        <v>96</v>
      </c>
      <c r="H2950" s="321">
        <v>636500000</v>
      </c>
      <c r="I2950" t="str">
        <f>Table3[[#This Row],[Company ]]&amp;Table3[[#This Row],[Product]]</f>
        <v>MüllerMilk</v>
      </c>
      <c r="J2950" t="str">
        <f>INDEX('Company+Product scope'!D:D,MATCH(Table3[[#This Row],[Company+Product key]],'Company+Product scope'!C:C,0))</f>
        <v>Yes</v>
      </c>
    </row>
    <row r="2951" spans="1:10">
      <c r="A2951" t="s">
        <v>117</v>
      </c>
      <c r="B2951" t="s">
        <v>134</v>
      </c>
      <c r="C2951" t="s">
        <v>117</v>
      </c>
      <c r="D2951" t="s">
        <v>135</v>
      </c>
      <c r="E2951">
        <v>20</v>
      </c>
      <c r="F2951" t="s">
        <v>107</v>
      </c>
      <c r="G2951" t="s">
        <v>96</v>
      </c>
      <c r="H2951" s="321">
        <v>1728000000</v>
      </c>
      <c r="I2951" t="str">
        <f>Table3[[#This Row],[Company ]]&amp;Table3[[#This Row],[Product]]</f>
        <v>AmulMilk</v>
      </c>
      <c r="J2951" t="str">
        <f>INDEX('Company+Product scope'!D:D,MATCH(Table3[[#This Row],[Company+Product key]],'Company+Product scope'!C:C,0))</f>
        <v>Yes</v>
      </c>
    </row>
    <row r="2952" spans="1:10">
      <c r="A2952" t="s">
        <v>117</v>
      </c>
      <c r="B2952" t="s">
        <v>118</v>
      </c>
      <c r="C2952" t="s">
        <v>117</v>
      </c>
      <c r="D2952" t="s">
        <v>58</v>
      </c>
      <c r="E2952">
        <v>20</v>
      </c>
      <c r="F2952" t="s">
        <v>108</v>
      </c>
      <c r="G2952" t="s">
        <v>96</v>
      </c>
      <c r="H2952" s="321">
        <v>1760000000</v>
      </c>
      <c r="I2952" t="str">
        <f>Table3[[#This Row],[Company ]]&amp;Table3[[#This Row],[Product]]</f>
        <v>FonterraMilk</v>
      </c>
      <c r="J2952" t="str">
        <f>INDEX('Company+Product scope'!D:D,MATCH(Table3[[#This Row],[Company+Product key]],'Company+Product scope'!C:C,0))</f>
        <v>Yes</v>
      </c>
    </row>
    <row r="2953" spans="1:10">
      <c r="A2953" t="s">
        <v>117</v>
      </c>
      <c r="B2953" t="s">
        <v>120</v>
      </c>
      <c r="C2953" t="s">
        <v>117</v>
      </c>
      <c r="D2953" t="s">
        <v>57</v>
      </c>
      <c r="E2953">
        <v>20</v>
      </c>
      <c r="F2953" t="s">
        <v>108</v>
      </c>
      <c r="G2953" t="s">
        <v>96</v>
      </c>
      <c r="H2953" s="321">
        <v>3564000000</v>
      </c>
      <c r="I2953" t="str">
        <f>Table3[[#This Row],[Company ]]&amp;Table3[[#This Row],[Product]]</f>
        <v>Dairy Farmers of AmericaMilk</v>
      </c>
      <c r="J2953" t="str">
        <f>INDEX('Company+Product scope'!D:D,MATCH(Table3[[#This Row],[Company+Product key]],'Company+Product scope'!C:C,0))</f>
        <v>Yes</v>
      </c>
    </row>
    <row r="2954" spans="1:10">
      <c r="A2954" t="s">
        <v>117</v>
      </c>
      <c r="B2954" t="s">
        <v>121</v>
      </c>
      <c r="C2954" t="s">
        <v>117</v>
      </c>
      <c r="D2954" t="s">
        <v>64</v>
      </c>
      <c r="E2954">
        <v>20</v>
      </c>
      <c r="F2954" t="s">
        <v>108</v>
      </c>
      <c r="G2954" t="s">
        <v>96</v>
      </c>
      <c r="H2954" s="321">
        <v>2712000000</v>
      </c>
      <c r="I2954" t="str">
        <f>Table3[[#This Row],[Company ]]&amp;Table3[[#This Row],[Product]]</f>
        <v>LactalisMilk</v>
      </c>
      <c r="J2954" t="str">
        <f>INDEX('Company+Product scope'!D:D,MATCH(Table3[[#This Row],[Company+Product key]],'Company+Product scope'!C:C,0))</f>
        <v>Yes</v>
      </c>
    </row>
    <row r="2955" spans="1:10">
      <c r="A2955" t="s">
        <v>117</v>
      </c>
      <c r="B2955" t="s">
        <v>122</v>
      </c>
      <c r="C2955" t="s">
        <v>117</v>
      </c>
      <c r="D2955" t="s">
        <v>64</v>
      </c>
      <c r="E2955">
        <v>20</v>
      </c>
      <c r="F2955" t="s">
        <v>108</v>
      </c>
      <c r="G2955" t="s">
        <v>96</v>
      </c>
      <c r="H2955" s="321">
        <v>1620000000</v>
      </c>
      <c r="I2955" t="str">
        <f>Table3[[#This Row],[Company ]]&amp;Table3[[#This Row],[Product]]</f>
        <v>NestléMilk</v>
      </c>
      <c r="J2955" t="str">
        <f>INDEX('Company+Product scope'!D:D,MATCH(Table3[[#This Row],[Company+Product key]],'Company+Product scope'!C:C,0))</f>
        <v>Yes</v>
      </c>
    </row>
    <row r="2956" spans="1:10">
      <c r="A2956" t="s">
        <v>117</v>
      </c>
      <c r="B2956" t="s">
        <v>123</v>
      </c>
      <c r="C2956" t="s">
        <v>117</v>
      </c>
      <c r="D2956" t="s">
        <v>64</v>
      </c>
      <c r="E2956">
        <v>20</v>
      </c>
      <c r="F2956" t="s">
        <v>108</v>
      </c>
      <c r="G2956" t="s">
        <v>96</v>
      </c>
      <c r="H2956" s="321">
        <v>1620000000</v>
      </c>
      <c r="I2956" t="str">
        <f>Table3[[#This Row],[Company ]]&amp;Table3[[#This Row],[Product]]</f>
        <v>ArlaMilk</v>
      </c>
      <c r="J2956" t="str">
        <f>INDEX('Company+Product scope'!D:D,MATCH(Table3[[#This Row],[Company+Product key]],'Company+Product scope'!C:C,0))</f>
        <v>Yes</v>
      </c>
    </row>
    <row r="2957" spans="1:10">
      <c r="A2957" t="s">
        <v>117</v>
      </c>
      <c r="B2957" t="s">
        <v>124</v>
      </c>
      <c r="C2957" t="s">
        <v>117</v>
      </c>
      <c r="D2957" t="s">
        <v>64</v>
      </c>
      <c r="E2957">
        <v>20</v>
      </c>
      <c r="F2957" t="s">
        <v>108</v>
      </c>
      <c r="G2957" t="s">
        <v>96</v>
      </c>
      <c r="H2957" s="321">
        <v>1284000000</v>
      </c>
      <c r="I2957" t="str">
        <f>Table3[[#This Row],[Company ]]&amp;Table3[[#This Row],[Product]]</f>
        <v>FrieslandCampinaMilk</v>
      </c>
      <c r="J2957" t="str">
        <f>INDEX('Company+Product scope'!D:D,MATCH(Table3[[#This Row],[Company+Product key]],'Company+Product scope'!C:C,0))</f>
        <v>Yes</v>
      </c>
    </row>
    <row r="2958" spans="1:10">
      <c r="A2958" t="s">
        <v>117</v>
      </c>
      <c r="B2958" t="s">
        <v>125</v>
      </c>
      <c r="C2958" t="s">
        <v>117</v>
      </c>
      <c r="D2958" t="s">
        <v>64</v>
      </c>
      <c r="E2958">
        <v>20</v>
      </c>
      <c r="F2958" t="s">
        <v>108</v>
      </c>
      <c r="G2958" t="s">
        <v>96</v>
      </c>
      <c r="H2958" s="321">
        <v>128209534.39334729</v>
      </c>
      <c r="I2958" t="str">
        <f>Table3[[#This Row],[Company ]]&amp;Table3[[#This Row],[Product]]</f>
        <v>Danone-IFCNMilk</v>
      </c>
      <c r="J2958" t="str">
        <f>INDEX('Company+Product scope'!D:D,MATCH(Table3[[#This Row],[Company+Product key]],'Company+Product scope'!C:C,0))</f>
        <v>Yes</v>
      </c>
    </row>
    <row r="2959" spans="1:10">
      <c r="A2959" t="s">
        <v>117</v>
      </c>
      <c r="B2959" t="s">
        <v>125</v>
      </c>
      <c r="C2959" t="s">
        <v>117</v>
      </c>
      <c r="D2959" t="s">
        <v>88</v>
      </c>
      <c r="E2959">
        <v>20</v>
      </c>
      <c r="F2959" t="s">
        <v>108</v>
      </c>
      <c r="G2959" t="s">
        <v>96</v>
      </c>
      <c r="H2959" s="321">
        <v>106841278.66112274</v>
      </c>
      <c r="I2959" t="str">
        <f>Table3[[#This Row],[Company ]]&amp;Table3[[#This Row],[Product]]</f>
        <v>Danone-IFCNMilk</v>
      </c>
      <c r="J2959" t="str">
        <f>INDEX('Company+Product scope'!D:D,MATCH(Table3[[#This Row],[Company+Product key]],'Company+Product scope'!C:C,0))</f>
        <v>Yes</v>
      </c>
    </row>
    <row r="2960" spans="1:10">
      <c r="A2960" t="s">
        <v>117</v>
      </c>
      <c r="B2960" t="s">
        <v>125</v>
      </c>
      <c r="C2960" t="s">
        <v>117</v>
      </c>
      <c r="D2960" t="s">
        <v>78</v>
      </c>
      <c r="E2960">
        <v>20</v>
      </c>
      <c r="F2960" t="s">
        <v>108</v>
      </c>
      <c r="G2960" t="s">
        <v>96</v>
      </c>
      <c r="H2960" s="321">
        <v>752563256.5692836</v>
      </c>
      <c r="I2960" t="str">
        <f>Table3[[#This Row],[Company ]]&amp;Table3[[#This Row],[Product]]</f>
        <v>Danone-IFCNMilk</v>
      </c>
      <c r="J2960" t="str">
        <f>INDEX('Company+Product scope'!D:D,MATCH(Table3[[#This Row],[Company+Product key]],'Company+Product scope'!C:C,0))</f>
        <v>Yes</v>
      </c>
    </row>
    <row r="2961" spans="1:10">
      <c r="A2961" t="s">
        <v>117</v>
      </c>
      <c r="B2961" t="s">
        <v>125</v>
      </c>
      <c r="C2961" t="s">
        <v>117</v>
      </c>
      <c r="D2961" t="s">
        <v>57</v>
      </c>
      <c r="E2961">
        <v>20</v>
      </c>
      <c r="F2961" t="s">
        <v>108</v>
      </c>
      <c r="G2961" t="s">
        <v>96</v>
      </c>
      <c r="H2961" s="321">
        <v>232379781.08794197</v>
      </c>
      <c r="I2961" t="str">
        <f>Table3[[#This Row],[Company ]]&amp;Table3[[#This Row],[Product]]</f>
        <v>Danone-IFCNMilk</v>
      </c>
      <c r="J2961" t="str">
        <f>INDEX('Company+Product scope'!D:D,MATCH(Table3[[#This Row],[Company+Product key]],'Company+Product scope'!C:C,0))</f>
        <v>Yes</v>
      </c>
    </row>
    <row r="2962" spans="1:10">
      <c r="A2962" t="s">
        <v>117</v>
      </c>
      <c r="B2962" t="s">
        <v>125</v>
      </c>
      <c r="C2962" t="s">
        <v>117</v>
      </c>
      <c r="D2962" t="s">
        <v>54</v>
      </c>
      <c r="E2962">
        <v>20</v>
      </c>
      <c r="F2962" t="s">
        <v>108</v>
      </c>
      <c r="G2962" t="s">
        <v>96</v>
      </c>
      <c r="H2962" s="321">
        <v>102834730.71133068</v>
      </c>
      <c r="I2962" t="str">
        <f>Table3[[#This Row],[Company ]]&amp;Table3[[#This Row],[Product]]</f>
        <v>Danone-IFCNMilk</v>
      </c>
      <c r="J2962" t="str">
        <f>INDEX('Company+Product scope'!D:D,MATCH(Table3[[#This Row],[Company+Product key]],'Company+Product scope'!C:C,0))</f>
        <v>Yes</v>
      </c>
    </row>
    <row r="2963" spans="1:10">
      <c r="A2963" t="s">
        <v>117</v>
      </c>
      <c r="B2963" t="s">
        <v>125</v>
      </c>
      <c r="C2963" t="s">
        <v>117</v>
      </c>
      <c r="D2963" t="s">
        <v>82</v>
      </c>
      <c r="E2963">
        <v>20</v>
      </c>
      <c r="F2963" t="s">
        <v>108</v>
      </c>
      <c r="G2963" t="s">
        <v>96</v>
      </c>
      <c r="H2963" s="321">
        <v>48968919.38634795</v>
      </c>
      <c r="I2963" t="str">
        <f>Table3[[#This Row],[Company ]]&amp;Table3[[#This Row],[Product]]</f>
        <v>Danone-IFCNMilk</v>
      </c>
      <c r="J2963" t="str">
        <f>INDEX('Company+Product scope'!D:D,MATCH(Table3[[#This Row],[Company+Product key]],'Company+Product scope'!C:C,0))</f>
        <v>Yes</v>
      </c>
    </row>
    <row r="2964" spans="1:10">
      <c r="A2964" t="s">
        <v>117</v>
      </c>
      <c r="B2964" t="s">
        <v>125</v>
      </c>
      <c r="C2964" t="s">
        <v>117</v>
      </c>
      <c r="D2964" t="s">
        <v>126</v>
      </c>
      <c r="E2964">
        <v>20</v>
      </c>
      <c r="F2964" t="s">
        <v>108</v>
      </c>
      <c r="G2964" t="s">
        <v>96</v>
      </c>
      <c r="H2964" s="321">
        <v>50780289.316197835</v>
      </c>
      <c r="I2964" t="str">
        <f>Table3[[#This Row],[Company ]]&amp;Table3[[#This Row],[Product]]</f>
        <v>Danone-IFCNMilk</v>
      </c>
      <c r="J2964" t="str">
        <f>INDEX('Company+Product scope'!D:D,MATCH(Table3[[#This Row],[Company+Product key]],'Company+Product scope'!C:C,0))</f>
        <v>Yes</v>
      </c>
    </row>
    <row r="2965" spans="1:10">
      <c r="A2965" t="s">
        <v>117</v>
      </c>
      <c r="B2965" t="s">
        <v>127</v>
      </c>
      <c r="C2965" t="s">
        <v>117</v>
      </c>
      <c r="D2965" t="s">
        <v>57</v>
      </c>
      <c r="E2965">
        <v>20</v>
      </c>
      <c r="F2965" t="s">
        <v>108</v>
      </c>
      <c r="G2965" t="s">
        <v>96</v>
      </c>
      <c r="H2965" s="321">
        <v>1320000000</v>
      </c>
      <c r="I2965" t="str">
        <f>Table3[[#This Row],[Company ]]&amp;Table3[[#This Row],[Product]]</f>
        <v>SaputoMilk</v>
      </c>
      <c r="J2965" t="str">
        <f>INDEX('Company+Product scope'!D:D,MATCH(Table3[[#This Row],[Company+Product key]],'Company+Product scope'!C:C,0))</f>
        <v>Yes</v>
      </c>
    </row>
    <row r="2966" spans="1:10">
      <c r="A2966" t="s">
        <v>117</v>
      </c>
      <c r="B2966" t="s">
        <v>128</v>
      </c>
      <c r="C2966" t="s">
        <v>117</v>
      </c>
      <c r="D2966" t="s">
        <v>57</v>
      </c>
      <c r="E2966">
        <v>20</v>
      </c>
      <c r="F2966" t="s">
        <v>108</v>
      </c>
      <c r="G2966" t="s">
        <v>96</v>
      </c>
      <c r="H2966" s="321">
        <v>804000000</v>
      </c>
      <c r="I2966" t="str">
        <f>Table3[[#This Row],[Company ]]&amp;Table3[[#This Row],[Product]]</f>
        <v>AgropurMilk</v>
      </c>
      <c r="J2966" t="str">
        <f>INDEX('Company+Product scope'!D:D,MATCH(Table3[[#This Row],[Company+Product key]],'Company+Product scope'!C:C,0))</f>
        <v>Yes</v>
      </c>
    </row>
    <row r="2967" spans="1:10">
      <c r="A2967" t="s">
        <v>117</v>
      </c>
      <c r="B2967" t="s">
        <v>129</v>
      </c>
      <c r="C2967" t="s">
        <v>117</v>
      </c>
      <c r="D2967" t="s">
        <v>72</v>
      </c>
      <c r="E2967">
        <v>20</v>
      </c>
      <c r="F2967" t="s">
        <v>108</v>
      </c>
      <c r="G2967" t="s">
        <v>96</v>
      </c>
      <c r="H2967" s="321">
        <v>2134000000</v>
      </c>
      <c r="I2967" t="str">
        <f>Table3[[#This Row],[Company ]]&amp;Table3[[#This Row],[Product]]</f>
        <v>China Mengniu DairyMilk</v>
      </c>
      <c r="J2967" t="str">
        <f>INDEX('Company+Product scope'!D:D,MATCH(Table3[[#This Row],[Company+Product key]],'Company+Product scope'!C:C,0))</f>
        <v>Yes</v>
      </c>
    </row>
    <row r="2968" spans="1:10">
      <c r="A2968" t="s">
        <v>117</v>
      </c>
      <c r="B2968" t="s">
        <v>130</v>
      </c>
      <c r="C2968" t="s">
        <v>117</v>
      </c>
      <c r="D2968" t="s">
        <v>57</v>
      </c>
      <c r="E2968">
        <v>20</v>
      </c>
      <c r="F2968" t="s">
        <v>108</v>
      </c>
      <c r="G2968" t="s">
        <v>96</v>
      </c>
      <c r="H2968" s="321">
        <v>1080000000</v>
      </c>
      <c r="I2968" t="str">
        <f>Table3[[#This Row],[Company ]]&amp;Table3[[#This Row],[Product]]</f>
        <v>GlanbiaMilk</v>
      </c>
      <c r="J2968" t="str">
        <f>INDEX('Company+Product scope'!D:D,MATCH(Table3[[#This Row],[Company+Product key]],'Company+Product scope'!C:C,0))</f>
        <v>Yes</v>
      </c>
    </row>
    <row r="2969" spans="1:10">
      <c r="A2969" t="s">
        <v>117</v>
      </c>
      <c r="B2969" t="s">
        <v>131</v>
      </c>
      <c r="C2969" t="s">
        <v>117</v>
      </c>
      <c r="D2969" t="s">
        <v>57</v>
      </c>
      <c r="E2969">
        <v>20</v>
      </c>
      <c r="F2969" t="s">
        <v>108</v>
      </c>
      <c r="G2969" t="s">
        <v>96</v>
      </c>
      <c r="H2969" s="321">
        <v>924000000</v>
      </c>
      <c r="I2969" t="str">
        <f>Table3[[#This Row],[Company ]]&amp;Table3[[#This Row],[Product]]</f>
        <v>California DiariesMilk</v>
      </c>
      <c r="J2969" t="str">
        <f>INDEX('Company+Product scope'!D:D,MATCH(Table3[[#This Row],[Company+Product key]],'Company+Product scope'!C:C,0))</f>
        <v>Yes</v>
      </c>
    </row>
    <row r="2970" spans="1:10">
      <c r="A2970" t="s">
        <v>117</v>
      </c>
      <c r="B2970" t="s">
        <v>132</v>
      </c>
      <c r="C2970" t="s">
        <v>117</v>
      </c>
      <c r="D2970" t="s">
        <v>72</v>
      </c>
      <c r="E2970">
        <v>20</v>
      </c>
      <c r="F2970" t="s">
        <v>108</v>
      </c>
      <c r="G2970" t="s">
        <v>96</v>
      </c>
      <c r="H2970" s="321">
        <v>2200000000</v>
      </c>
      <c r="I2970" t="str">
        <f>Table3[[#This Row],[Company ]]&amp;Table3[[#This Row],[Product]]</f>
        <v>Yili Milk</v>
      </c>
      <c r="J2970" t="str">
        <f>INDEX('Company+Product scope'!D:D,MATCH(Table3[[#This Row],[Company+Product key]],'Company+Product scope'!C:C,0))</f>
        <v>Yes</v>
      </c>
    </row>
    <row r="2971" spans="1:10">
      <c r="A2971" t="s">
        <v>117</v>
      </c>
      <c r="B2971" t="s">
        <v>133</v>
      </c>
      <c r="C2971" t="s">
        <v>117</v>
      </c>
      <c r="D2971" t="s">
        <v>64</v>
      </c>
      <c r="E2971">
        <v>20</v>
      </c>
      <c r="F2971" t="s">
        <v>108</v>
      </c>
      <c r="G2971" t="s">
        <v>96</v>
      </c>
      <c r="H2971" s="321">
        <v>804000000</v>
      </c>
      <c r="I2971" t="str">
        <f>Table3[[#This Row],[Company ]]&amp;Table3[[#This Row],[Product]]</f>
        <v>MüllerMilk</v>
      </c>
      <c r="J2971" t="str">
        <f>INDEX('Company+Product scope'!D:D,MATCH(Table3[[#This Row],[Company+Product key]],'Company+Product scope'!C:C,0))</f>
        <v>Yes</v>
      </c>
    </row>
    <row r="2972" spans="1:10">
      <c r="A2972" t="s">
        <v>117</v>
      </c>
      <c r="B2972" t="s">
        <v>134</v>
      </c>
      <c r="C2972" t="s">
        <v>117</v>
      </c>
      <c r="D2972" t="s">
        <v>135</v>
      </c>
      <c r="E2972">
        <v>20</v>
      </c>
      <c r="F2972" t="s">
        <v>108</v>
      </c>
      <c r="G2972" t="s">
        <v>96</v>
      </c>
      <c r="H2972" s="321">
        <v>3072000000</v>
      </c>
      <c r="I2972" t="str">
        <f>Table3[[#This Row],[Company ]]&amp;Table3[[#This Row],[Product]]</f>
        <v>AmulMilk</v>
      </c>
      <c r="J2972" t="str">
        <f>INDEX('Company+Product scope'!D:D,MATCH(Table3[[#This Row],[Company+Product key]],'Company+Product scope'!C:C,0))</f>
        <v>Yes</v>
      </c>
    </row>
    <row r="2973" spans="1:10">
      <c r="A2973" t="s">
        <v>117</v>
      </c>
      <c r="B2973" t="s">
        <v>118</v>
      </c>
      <c r="C2973" t="s">
        <v>117</v>
      </c>
      <c r="D2973" t="s">
        <v>58</v>
      </c>
      <c r="E2973">
        <v>20</v>
      </c>
      <c r="F2973" t="s">
        <v>109</v>
      </c>
      <c r="G2973" t="s">
        <v>96</v>
      </c>
      <c r="H2973" s="321">
        <v>176000000</v>
      </c>
      <c r="I2973" t="str">
        <f>Table3[[#This Row],[Company ]]&amp;Table3[[#This Row],[Product]]</f>
        <v>FonterraMilk</v>
      </c>
      <c r="J2973" t="str">
        <f>INDEX('Company+Product scope'!D:D,MATCH(Table3[[#This Row],[Company+Product key]],'Company+Product scope'!C:C,0))</f>
        <v>Yes</v>
      </c>
    </row>
    <row r="2974" spans="1:10">
      <c r="A2974" t="s">
        <v>117</v>
      </c>
      <c r="B2974" t="s">
        <v>120</v>
      </c>
      <c r="C2974" t="s">
        <v>117</v>
      </c>
      <c r="D2974" t="s">
        <v>57</v>
      </c>
      <c r="E2974">
        <v>20</v>
      </c>
      <c r="F2974" t="s">
        <v>109</v>
      </c>
      <c r="G2974" t="s">
        <v>96</v>
      </c>
      <c r="H2974" s="321">
        <v>0</v>
      </c>
      <c r="I2974" t="str">
        <f>Table3[[#This Row],[Company ]]&amp;Table3[[#This Row],[Product]]</f>
        <v>Dairy Farmers of AmericaMilk</v>
      </c>
      <c r="J2974" t="str">
        <f>INDEX('Company+Product scope'!D:D,MATCH(Table3[[#This Row],[Company+Product key]],'Company+Product scope'!C:C,0))</f>
        <v>Yes</v>
      </c>
    </row>
    <row r="2975" spans="1:10">
      <c r="A2975" t="s">
        <v>117</v>
      </c>
      <c r="B2975" t="s">
        <v>121</v>
      </c>
      <c r="C2975" t="s">
        <v>117</v>
      </c>
      <c r="D2975" t="s">
        <v>64</v>
      </c>
      <c r="E2975">
        <v>20</v>
      </c>
      <c r="F2975" t="s">
        <v>109</v>
      </c>
      <c r="G2975" t="s">
        <v>96</v>
      </c>
      <c r="H2975" s="321">
        <v>452000000</v>
      </c>
      <c r="I2975" t="str">
        <f>Table3[[#This Row],[Company ]]&amp;Table3[[#This Row],[Product]]</f>
        <v>LactalisMilk</v>
      </c>
      <c r="J2975" t="str">
        <f>INDEX('Company+Product scope'!D:D,MATCH(Table3[[#This Row],[Company+Product key]],'Company+Product scope'!C:C,0))</f>
        <v>Yes</v>
      </c>
    </row>
    <row r="2976" spans="1:10">
      <c r="A2976" t="s">
        <v>117</v>
      </c>
      <c r="B2976" t="s">
        <v>122</v>
      </c>
      <c r="C2976" t="s">
        <v>117</v>
      </c>
      <c r="D2976" t="s">
        <v>64</v>
      </c>
      <c r="E2976">
        <v>20</v>
      </c>
      <c r="F2976" t="s">
        <v>109</v>
      </c>
      <c r="G2976" t="s">
        <v>96</v>
      </c>
      <c r="H2976" s="321">
        <v>270000000</v>
      </c>
      <c r="I2976" t="str">
        <f>Table3[[#This Row],[Company ]]&amp;Table3[[#This Row],[Product]]</f>
        <v>NestléMilk</v>
      </c>
      <c r="J2976" t="str">
        <f>INDEX('Company+Product scope'!D:D,MATCH(Table3[[#This Row],[Company+Product key]],'Company+Product scope'!C:C,0))</f>
        <v>Yes</v>
      </c>
    </row>
    <row r="2977" spans="1:10">
      <c r="A2977" t="s">
        <v>117</v>
      </c>
      <c r="B2977" t="s">
        <v>123</v>
      </c>
      <c r="C2977" t="s">
        <v>117</v>
      </c>
      <c r="D2977" t="s">
        <v>64</v>
      </c>
      <c r="E2977">
        <v>20</v>
      </c>
      <c r="F2977" t="s">
        <v>109</v>
      </c>
      <c r="G2977" t="s">
        <v>96</v>
      </c>
      <c r="H2977" s="321">
        <v>270000000</v>
      </c>
      <c r="I2977" t="str">
        <f>Table3[[#This Row],[Company ]]&amp;Table3[[#This Row],[Product]]</f>
        <v>ArlaMilk</v>
      </c>
      <c r="J2977" t="str">
        <f>INDEX('Company+Product scope'!D:D,MATCH(Table3[[#This Row],[Company+Product key]],'Company+Product scope'!C:C,0))</f>
        <v>Yes</v>
      </c>
    </row>
    <row r="2978" spans="1:10">
      <c r="A2978" t="s">
        <v>117</v>
      </c>
      <c r="B2978" t="s">
        <v>124</v>
      </c>
      <c r="C2978" t="s">
        <v>117</v>
      </c>
      <c r="D2978" t="s">
        <v>64</v>
      </c>
      <c r="E2978">
        <v>20</v>
      </c>
      <c r="F2978" t="s">
        <v>109</v>
      </c>
      <c r="G2978" t="s">
        <v>96</v>
      </c>
      <c r="H2978" s="321">
        <v>214000000</v>
      </c>
      <c r="I2978" t="str">
        <f>Table3[[#This Row],[Company ]]&amp;Table3[[#This Row],[Product]]</f>
        <v>FrieslandCampinaMilk</v>
      </c>
      <c r="J2978" t="str">
        <f>INDEX('Company+Product scope'!D:D,MATCH(Table3[[#This Row],[Company+Product key]],'Company+Product scope'!C:C,0))</f>
        <v>Yes</v>
      </c>
    </row>
    <row r="2979" spans="1:10">
      <c r="A2979" t="s">
        <v>117</v>
      </c>
      <c r="B2979" t="s">
        <v>125</v>
      </c>
      <c r="C2979" t="s">
        <v>117</v>
      </c>
      <c r="D2979" t="s">
        <v>64</v>
      </c>
      <c r="E2979">
        <v>20</v>
      </c>
      <c r="F2979" t="s">
        <v>109</v>
      </c>
      <c r="G2979" t="s">
        <v>96</v>
      </c>
      <c r="H2979" s="321">
        <v>21368255.73222455</v>
      </c>
      <c r="I2979" t="str">
        <f>Table3[[#This Row],[Company ]]&amp;Table3[[#This Row],[Product]]</f>
        <v>Danone-IFCNMilk</v>
      </c>
      <c r="J2979" t="str">
        <f>INDEX('Company+Product scope'!D:D,MATCH(Table3[[#This Row],[Company+Product key]],'Company+Product scope'!C:C,0))</f>
        <v>Yes</v>
      </c>
    </row>
    <row r="2980" spans="1:10">
      <c r="A2980" t="s">
        <v>117</v>
      </c>
      <c r="B2980" t="s">
        <v>125</v>
      </c>
      <c r="C2980" t="s">
        <v>117</v>
      </c>
      <c r="D2980" t="s">
        <v>88</v>
      </c>
      <c r="E2980">
        <v>20</v>
      </c>
      <c r="F2980" t="s">
        <v>109</v>
      </c>
      <c r="G2980" t="s">
        <v>96</v>
      </c>
      <c r="H2980" s="321">
        <v>6677579.9163201712</v>
      </c>
      <c r="I2980" t="str">
        <f>Table3[[#This Row],[Company ]]&amp;Table3[[#This Row],[Product]]</f>
        <v>Danone-IFCNMilk</v>
      </c>
      <c r="J2980" t="str">
        <f>INDEX('Company+Product scope'!D:D,MATCH(Table3[[#This Row],[Company+Product key]],'Company+Product scope'!C:C,0))</f>
        <v>Yes</v>
      </c>
    </row>
    <row r="2981" spans="1:10">
      <c r="A2981" t="s">
        <v>117</v>
      </c>
      <c r="B2981" t="s">
        <v>125</v>
      </c>
      <c r="C2981" t="s">
        <v>117</v>
      </c>
      <c r="D2981" t="s">
        <v>78</v>
      </c>
      <c r="E2981">
        <v>20</v>
      </c>
      <c r="F2981" t="s">
        <v>109</v>
      </c>
      <c r="G2981" t="s">
        <v>96</v>
      </c>
      <c r="H2981" s="321">
        <v>30716867.615072798</v>
      </c>
      <c r="I2981" t="str">
        <f>Table3[[#This Row],[Company ]]&amp;Table3[[#This Row],[Product]]</f>
        <v>Danone-IFCNMilk</v>
      </c>
      <c r="J2981" t="str">
        <f>INDEX('Company+Product scope'!D:D,MATCH(Table3[[#This Row],[Company+Product key]],'Company+Product scope'!C:C,0))</f>
        <v>Yes</v>
      </c>
    </row>
    <row r="2982" spans="1:10">
      <c r="A2982" t="s">
        <v>117</v>
      </c>
      <c r="B2982" t="s">
        <v>125</v>
      </c>
      <c r="C2982" t="s">
        <v>117</v>
      </c>
      <c r="D2982" t="s">
        <v>57</v>
      </c>
      <c r="E2982">
        <v>20</v>
      </c>
      <c r="F2982" t="s">
        <v>109</v>
      </c>
      <c r="G2982" t="s">
        <v>96</v>
      </c>
      <c r="H2982" s="321">
        <v>0</v>
      </c>
      <c r="I2982" t="str">
        <f>Table3[[#This Row],[Company ]]&amp;Table3[[#This Row],[Product]]</f>
        <v>Danone-IFCNMilk</v>
      </c>
      <c r="J2982" t="str">
        <f>INDEX('Company+Product scope'!D:D,MATCH(Table3[[#This Row],[Company+Product key]],'Company+Product scope'!C:C,0))</f>
        <v>Yes</v>
      </c>
    </row>
    <row r="2983" spans="1:10">
      <c r="A2983" t="s">
        <v>117</v>
      </c>
      <c r="B2983" t="s">
        <v>125</v>
      </c>
      <c r="C2983" t="s">
        <v>117</v>
      </c>
      <c r="D2983" t="s">
        <v>54</v>
      </c>
      <c r="E2983">
        <v>20</v>
      </c>
      <c r="F2983" t="s">
        <v>109</v>
      </c>
      <c r="G2983" t="s">
        <v>96</v>
      </c>
      <c r="H2983" s="321">
        <v>29381351.631808762</v>
      </c>
      <c r="I2983" t="str">
        <f>Table3[[#This Row],[Company ]]&amp;Table3[[#This Row],[Product]]</f>
        <v>Danone-IFCNMilk</v>
      </c>
      <c r="J2983" t="str">
        <f>INDEX('Company+Product scope'!D:D,MATCH(Table3[[#This Row],[Company+Product key]],'Company+Product scope'!C:C,0))</f>
        <v>Yes</v>
      </c>
    </row>
    <row r="2984" spans="1:10">
      <c r="A2984" t="s">
        <v>117</v>
      </c>
      <c r="B2984" t="s">
        <v>125</v>
      </c>
      <c r="C2984" t="s">
        <v>117</v>
      </c>
      <c r="D2984" t="s">
        <v>82</v>
      </c>
      <c r="E2984">
        <v>20</v>
      </c>
      <c r="F2984" t="s">
        <v>109</v>
      </c>
      <c r="G2984" t="s">
        <v>96</v>
      </c>
      <c r="H2984" s="321">
        <v>19587567.754539177</v>
      </c>
      <c r="I2984" t="str">
        <f>Table3[[#This Row],[Company ]]&amp;Table3[[#This Row],[Product]]</f>
        <v>Danone-IFCNMilk</v>
      </c>
      <c r="J2984" t="str">
        <f>INDEX('Company+Product scope'!D:D,MATCH(Table3[[#This Row],[Company+Product key]],'Company+Product scope'!C:C,0))</f>
        <v>Yes</v>
      </c>
    </row>
    <row r="2985" spans="1:10">
      <c r="A2985" t="s">
        <v>117</v>
      </c>
      <c r="B2985" t="s">
        <v>125</v>
      </c>
      <c r="C2985" t="s">
        <v>117</v>
      </c>
      <c r="D2985" t="s">
        <v>126</v>
      </c>
      <c r="E2985">
        <v>20</v>
      </c>
      <c r="F2985" t="s">
        <v>109</v>
      </c>
      <c r="G2985" t="s">
        <v>96</v>
      </c>
      <c r="H2985" s="321">
        <v>45434995.703966491</v>
      </c>
      <c r="I2985" t="str">
        <f>Table3[[#This Row],[Company ]]&amp;Table3[[#This Row],[Product]]</f>
        <v>Danone-IFCNMilk</v>
      </c>
      <c r="J2985" t="str">
        <f>INDEX('Company+Product scope'!D:D,MATCH(Table3[[#This Row],[Company+Product key]],'Company+Product scope'!C:C,0))</f>
        <v>Yes</v>
      </c>
    </row>
    <row r="2986" spans="1:10">
      <c r="A2986" t="s">
        <v>117</v>
      </c>
      <c r="B2986" t="s">
        <v>127</v>
      </c>
      <c r="C2986" t="s">
        <v>117</v>
      </c>
      <c r="D2986" t="s">
        <v>57</v>
      </c>
      <c r="E2986">
        <v>20</v>
      </c>
      <c r="F2986" t="s">
        <v>109</v>
      </c>
      <c r="G2986" t="s">
        <v>96</v>
      </c>
      <c r="H2986" s="321">
        <v>0</v>
      </c>
      <c r="I2986" t="str">
        <f>Table3[[#This Row],[Company ]]&amp;Table3[[#This Row],[Product]]</f>
        <v>SaputoMilk</v>
      </c>
      <c r="J2986" t="str">
        <f>INDEX('Company+Product scope'!D:D,MATCH(Table3[[#This Row],[Company+Product key]],'Company+Product scope'!C:C,0))</f>
        <v>Yes</v>
      </c>
    </row>
    <row r="2987" spans="1:10">
      <c r="A2987" t="s">
        <v>117</v>
      </c>
      <c r="B2987" t="s">
        <v>128</v>
      </c>
      <c r="C2987" t="s">
        <v>117</v>
      </c>
      <c r="D2987" t="s">
        <v>57</v>
      </c>
      <c r="E2987">
        <v>20</v>
      </c>
      <c r="F2987" t="s">
        <v>109</v>
      </c>
      <c r="G2987" t="s">
        <v>96</v>
      </c>
      <c r="H2987" s="321">
        <v>0</v>
      </c>
      <c r="I2987" t="str">
        <f>Table3[[#This Row],[Company ]]&amp;Table3[[#This Row],[Product]]</f>
        <v>AgropurMilk</v>
      </c>
      <c r="J2987" t="str">
        <f>INDEX('Company+Product scope'!D:D,MATCH(Table3[[#This Row],[Company+Product key]],'Company+Product scope'!C:C,0))</f>
        <v>Yes</v>
      </c>
    </row>
    <row r="2988" spans="1:10">
      <c r="A2988" t="s">
        <v>117</v>
      </c>
      <c r="B2988" t="s">
        <v>129</v>
      </c>
      <c r="C2988" t="s">
        <v>117</v>
      </c>
      <c r="D2988" t="s">
        <v>72</v>
      </c>
      <c r="E2988">
        <v>20</v>
      </c>
      <c r="F2988" t="s">
        <v>109</v>
      </c>
      <c r="G2988" t="s">
        <v>96</v>
      </c>
      <c r="H2988" s="321">
        <v>97000000</v>
      </c>
      <c r="I2988" t="str">
        <f>Table3[[#This Row],[Company ]]&amp;Table3[[#This Row],[Product]]</f>
        <v>China Mengniu DairyMilk</v>
      </c>
      <c r="J2988" t="str">
        <f>INDEX('Company+Product scope'!D:D,MATCH(Table3[[#This Row],[Company+Product key]],'Company+Product scope'!C:C,0))</f>
        <v>Yes</v>
      </c>
    </row>
    <row r="2989" spans="1:10">
      <c r="A2989" t="s">
        <v>117</v>
      </c>
      <c r="B2989" t="s">
        <v>130</v>
      </c>
      <c r="C2989" t="s">
        <v>117</v>
      </c>
      <c r="D2989" t="s">
        <v>57</v>
      </c>
      <c r="E2989">
        <v>20</v>
      </c>
      <c r="F2989" t="s">
        <v>109</v>
      </c>
      <c r="G2989" t="s">
        <v>96</v>
      </c>
      <c r="H2989" s="321">
        <v>0</v>
      </c>
      <c r="I2989" t="str">
        <f>Table3[[#This Row],[Company ]]&amp;Table3[[#This Row],[Product]]</f>
        <v>GlanbiaMilk</v>
      </c>
      <c r="J2989" t="str">
        <f>INDEX('Company+Product scope'!D:D,MATCH(Table3[[#This Row],[Company+Product key]],'Company+Product scope'!C:C,0))</f>
        <v>Yes</v>
      </c>
    </row>
    <row r="2990" spans="1:10">
      <c r="A2990" t="s">
        <v>117</v>
      </c>
      <c r="B2990" t="s">
        <v>131</v>
      </c>
      <c r="C2990" t="s">
        <v>117</v>
      </c>
      <c r="D2990" t="s">
        <v>57</v>
      </c>
      <c r="E2990">
        <v>20</v>
      </c>
      <c r="F2990" t="s">
        <v>109</v>
      </c>
      <c r="G2990" t="s">
        <v>96</v>
      </c>
      <c r="H2990" s="321">
        <v>0</v>
      </c>
      <c r="I2990" t="str">
        <f>Table3[[#This Row],[Company ]]&amp;Table3[[#This Row],[Product]]</f>
        <v>California DiariesMilk</v>
      </c>
      <c r="J2990" t="str">
        <f>INDEX('Company+Product scope'!D:D,MATCH(Table3[[#This Row],[Company+Product key]],'Company+Product scope'!C:C,0))</f>
        <v>Yes</v>
      </c>
    </row>
    <row r="2991" spans="1:10">
      <c r="A2991" t="s">
        <v>117</v>
      </c>
      <c r="B2991" t="s">
        <v>132</v>
      </c>
      <c r="C2991" t="s">
        <v>117</v>
      </c>
      <c r="D2991" t="s">
        <v>72</v>
      </c>
      <c r="E2991">
        <v>20</v>
      </c>
      <c r="F2991" t="s">
        <v>109</v>
      </c>
      <c r="G2991" t="s">
        <v>96</v>
      </c>
      <c r="H2991" s="321">
        <v>100000000</v>
      </c>
      <c r="I2991" t="str">
        <f>Table3[[#This Row],[Company ]]&amp;Table3[[#This Row],[Product]]</f>
        <v>Yili Milk</v>
      </c>
      <c r="J2991" t="str">
        <f>INDEX('Company+Product scope'!D:D,MATCH(Table3[[#This Row],[Company+Product key]],'Company+Product scope'!C:C,0))</f>
        <v>Yes</v>
      </c>
    </row>
    <row r="2992" spans="1:10">
      <c r="A2992" t="s">
        <v>117</v>
      </c>
      <c r="B2992" t="s">
        <v>133</v>
      </c>
      <c r="C2992" t="s">
        <v>117</v>
      </c>
      <c r="D2992" t="s">
        <v>64</v>
      </c>
      <c r="E2992">
        <v>20</v>
      </c>
      <c r="F2992" t="s">
        <v>109</v>
      </c>
      <c r="G2992" t="s">
        <v>96</v>
      </c>
      <c r="H2992" s="321">
        <v>134000000</v>
      </c>
      <c r="I2992" t="str">
        <f>Table3[[#This Row],[Company ]]&amp;Table3[[#This Row],[Product]]</f>
        <v>MüllerMilk</v>
      </c>
      <c r="J2992" t="str">
        <f>INDEX('Company+Product scope'!D:D,MATCH(Table3[[#This Row],[Company+Product key]],'Company+Product scope'!C:C,0))</f>
        <v>Yes</v>
      </c>
    </row>
    <row r="2993" spans="1:10">
      <c r="A2993" t="s">
        <v>117</v>
      </c>
      <c r="B2993" t="s">
        <v>134</v>
      </c>
      <c r="C2993" t="s">
        <v>117</v>
      </c>
      <c r="D2993" t="s">
        <v>135</v>
      </c>
      <c r="E2993">
        <v>20</v>
      </c>
      <c r="F2993" t="s">
        <v>109</v>
      </c>
      <c r="G2993" t="s">
        <v>96</v>
      </c>
      <c r="H2993" s="321">
        <v>384000000</v>
      </c>
      <c r="I2993" t="str">
        <f>Table3[[#This Row],[Company ]]&amp;Table3[[#This Row],[Product]]</f>
        <v>AmulMilk</v>
      </c>
      <c r="J2993" t="str">
        <f>INDEX('Company+Product scope'!D:D,MATCH(Table3[[#This Row],[Company+Product key]],'Company+Product scope'!C:C,0))</f>
        <v>Yes</v>
      </c>
    </row>
    <row r="2994" spans="1:10">
      <c r="A2994" t="s">
        <v>117</v>
      </c>
      <c r="B2994" t="s">
        <v>118</v>
      </c>
      <c r="C2994" t="s">
        <v>117</v>
      </c>
      <c r="D2994" t="s">
        <v>58</v>
      </c>
      <c r="E2994">
        <v>20</v>
      </c>
      <c r="F2994" t="s">
        <v>110</v>
      </c>
      <c r="G2994" t="s">
        <v>96</v>
      </c>
      <c r="H2994" s="321">
        <v>176000000</v>
      </c>
      <c r="I2994" t="str">
        <f>Table3[[#This Row],[Company ]]&amp;Table3[[#This Row],[Product]]</f>
        <v>FonterraMilk</v>
      </c>
      <c r="J2994" t="str">
        <f>INDEX('Company+Product scope'!D:D,MATCH(Table3[[#This Row],[Company+Product key]],'Company+Product scope'!C:C,0))</f>
        <v>Yes</v>
      </c>
    </row>
    <row r="2995" spans="1:10">
      <c r="A2995" t="s">
        <v>117</v>
      </c>
      <c r="B2995" t="s">
        <v>120</v>
      </c>
      <c r="C2995" t="s">
        <v>117</v>
      </c>
      <c r="D2995" t="s">
        <v>57</v>
      </c>
      <c r="E2995">
        <v>20</v>
      </c>
      <c r="F2995" t="s">
        <v>110</v>
      </c>
      <c r="G2995" t="s">
        <v>96</v>
      </c>
      <c r="H2995" s="321">
        <v>0</v>
      </c>
      <c r="I2995" t="str">
        <f>Table3[[#This Row],[Company ]]&amp;Table3[[#This Row],[Product]]</f>
        <v>Dairy Farmers of AmericaMilk</v>
      </c>
      <c r="J2995" t="str">
        <f>INDEX('Company+Product scope'!D:D,MATCH(Table3[[#This Row],[Company+Product key]],'Company+Product scope'!C:C,0))</f>
        <v>Yes</v>
      </c>
    </row>
    <row r="2996" spans="1:10">
      <c r="A2996" t="s">
        <v>117</v>
      </c>
      <c r="B2996" t="s">
        <v>121</v>
      </c>
      <c r="C2996" t="s">
        <v>117</v>
      </c>
      <c r="D2996" t="s">
        <v>64</v>
      </c>
      <c r="E2996">
        <v>20</v>
      </c>
      <c r="F2996" t="s">
        <v>110</v>
      </c>
      <c r="G2996" t="s">
        <v>96</v>
      </c>
      <c r="H2996" s="321">
        <v>0</v>
      </c>
      <c r="I2996" t="str">
        <f>Table3[[#This Row],[Company ]]&amp;Table3[[#This Row],[Product]]</f>
        <v>LactalisMilk</v>
      </c>
      <c r="J2996" t="str">
        <f>INDEX('Company+Product scope'!D:D,MATCH(Table3[[#This Row],[Company+Product key]],'Company+Product scope'!C:C,0))</f>
        <v>Yes</v>
      </c>
    </row>
    <row r="2997" spans="1:10">
      <c r="A2997" t="s">
        <v>117</v>
      </c>
      <c r="B2997" t="s">
        <v>122</v>
      </c>
      <c r="C2997" t="s">
        <v>117</v>
      </c>
      <c r="D2997" t="s">
        <v>64</v>
      </c>
      <c r="E2997">
        <v>20</v>
      </c>
      <c r="F2997" t="s">
        <v>110</v>
      </c>
      <c r="G2997" t="s">
        <v>96</v>
      </c>
      <c r="H2997" s="321">
        <v>0</v>
      </c>
      <c r="I2997" t="str">
        <f>Table3[[#This Row],[Company ]]&amp;Table3[[#This Row],[Product]]</f>
        <v>NestléMilk</v>
      </c>
      <c r="J2997" t="str">
        <f>INDEX('Company+Product scope'!D:D,MATCH(Table3[[#This Row],[Company+Product key]],'Company+Product scope'!C:C,0))</f>
        <v>Yes</v>
      </c>
    </row>
    <row r="2998" spans="1:10">
      <c r="A2998" t="s">
        <v>117</v>
      </c>
      <c r="B2998" t="s">
        <v>123</v>
      </c>
      <c r="C2998" t="s">
        <v>117</v>
      </c>
      <c r="D2998" t="s">
        <v>64</v>
      </c>
      <c r="E2998">
        <v>20</v>
      </c>
      <c r="F2998" t="s">
        <v>110</v>
      </c>
      <c r="G2998" t="s">
        <v>96</v>
      </c>
      <c r="H2998" s="321">
        <v>0</v>
      </c>
      <c r="I2998" t="str">
        <f>Table3[[#This Row],[Company ]]&amp;Table3[[#This Row],[Product]]</f>
        <v>ArlaMilk</v>
      </c>
      <c r="J2998" t="str">
        <f>INDEX('Company+Product scope'!D:D,MATCH(Table3[[#This Row],[Company+Product key]],'Company+Product scope'!C:C,0))</f>
        <v>Yes</v>
      </c>
    </row>
    <row r="2999" spans="1:10">
      <c r="A2999" t="s">
        <v>117</v>
      </c>
      <c r="B2999" t="s">
        <v>124</v>
      </c>
      <c r="C2999" t="s">
        <v>117</v>
      </c>
      <c r="D2999" t="s">
        <v>64</v>
      </c>
      <c r="E2999">
        <v>20</v>
      </c>
      <c r="F2999" t="s">
        <v>110</v>
      </c>
      <c r="G2999" t="s">
        <v>96</v>
      </c>
      <c r="H2999" s="321">
        <v>0</v>
      </c>
      <c r="I2999" t="str">
        <f>Table3[[#This Row],[Company ]]&amp;Table3[[#This Row],[Product]]</f>
        <v>FrieslandCampinaMilk</v>
      </c>
      <c r="J2999" t="str">
        <f>INDEX('Company+Product scope'!D:D,MATCH(Table3[[#This Row],[Company+Product key]],'Company+Product scope'!C:C,0))</f>
        <v>Yes</v>
      </c>
    </row>
    <row r="3000" spans="1:10">
      <c r="A3000" t="s">
        <v>117</v>
      </c>
      <c r="B3000" t="s">
        <v>125</v>
      </c>
      <c r="C3000" t="s">
        <v>117</v>
      </c>
      <c r="D3000" t="s">
        <v>64</v>
      </c>
      <c r="E3000">
        <v>20</v>
      </c>
      <c r="F3000" t="s">
        <v>110</v>
      </c>
      <c r="G3000" t="s">
        <v>96</v>
      </c>
      <c r="H3000" s="321">
        <v>0</v>
      </c>
      <c r="I3000" t="str">
        <f>Table3[[#This Row],[Company ]]&amp;Table3[[#This Row],[Product]]</f>
        <v>Danone-IFCNMilk</v>
      </c>
      <c r="J3000" t="str">
        <f>INDEX('Company+Product scope'!D:D,MATCH(Table3[[#This Row],[Company+Product key]],'Company+Product scope'!C:C,0))</f>
        <v>Yes</v>
      </c>
    </row>
    <row r="3001" spans="1:10">
      <c r="A3001" t="s">
        <v>117</v>
      </c>
      <c r="B3001" t="s">
        <v>125</v>
      </c>
      <c r="C3001" t="s">
        <v>117</v>
      </c>
      <c r="D3001" t="s">
        <v>88</v>
      </c>
      <c r="E3001">
        <v>20</v>
      </c>
      <c r="F3001" t="s">
        <v>110</v>
      </c>
      <c r="G3001" t="s">
        <v>96</v>
      </c>
      <c r="H3001" s="321">
        <v>0</v>
      </c>
      <c r="I3001" t="str">
        <f>Table3[[#This Row],[Company ]]&amp;Table3[[#This Row],[Product]]</f>
        <v>Danone-IFCNMilk</v>
      </c>
      <c r="J3001" t="str">
        <f>INDEX('Company+Product scope'!D:D,MATCH(Table3[[#This Row],[Company+Product key]],'Company+Product scope'!C:C,0))</f>
        <v>Yes</v>
      </c>
    </row>
    <row r="3002" spans="1:10">
      <c r="A3002" t="s">
        <v>117</v>
      </c>
      <c r="B3002" t="s">
        <v>125</v>
      </c>
      <c r="C3002" t="s">
        <v>117</v>
      </c>
      <c r="D3002" t="s">
        <v>78</v>
      </c>
      <c r="E3002">
        <v>20</v>
      </c>
      <c r="F3002" t="s">
        <v>110</v>
      </c>
      <c r="G3002" t="s">
        <v>96</v>
      </c>
      <c r="H3002" s="321">
        <v>0</v>
      </c>
      <c r="I3002" t="str">
        <f>Table3[[#This Row],[Company ]]&amp;Table3[[#This Row],[Product]]</f>
        <v>Danone-IFCNMilk</v>
      </c>
      <c r="J3002" t="str">
        <f>INDEX('Company+Product scope'!D:D,MATCH(Table3[[#This Row],[Company+Product key]],'Company+Product scope'!C:C,0))</f>
        <v>Yes</v>
      </c>
    </row>
    <row r="3003" spans="1:10">
      <c r="A3003" t="s">
        <v>117</v>
      </c>
      <c r="B3003" t="s">
        <v>125</v>
      </c>
      <c r="C3003" t="s">
        <v>117</v>
      </c>
      <c r="D3003" t="s">
        <v>57</v>
      </c>
      <c r="E3003">
        <v>20</v>
      </c>
      <c r="F3003" t="s">
        <v>110</v>
      </c>
      <c r="G3003" t="s">
        <v>96</v>
      </c>
      <c r="H3003" s="321">
        <v>0</v>
      </c>
      <c r="I3003" t="str">
        <f>Table3[[#This Row],[Company ]]&amp;Table3[[#This Row],[Product]]</f>
        <v>Danone-IFCNMilk</v>
      </c>
      <c r="J3003" t="str">
        <f>INDEX('Company+Product scope'!D:D,MATCH(Table3[[#This Row],[Company+Product key]],'Company+Product scope'!C:C,0))</f>
        <v>Yes</v>
      </c>
    </row>
    <row r="3004" spans="1:10">
      <c r="A3004" t="s">
        <v>117</v>
      </c>
      <c r="B3004" t="s">
        <v>125</v>
      </c>
      <c r="C3004" t="s">
        <v>117</v>
      </c>
      <c r="D3004" t="s">
        <v>54</v>
      </c>
      <c r="E3004">
        <v>20</v>
      </c>
      <c r="F3004" t="s">
        <v>110</v>
      </c>
      <c r="G3004" t="s">
        <v>96</v>
      </c>
      <c r="H3004" s="321">
        <v>1109146024.1007807</v>
      </c>
      <c r="I3004" t="str">
        <f>Table3[[#This Row],[Company ]]&amp;Table3[[#This Row],[Product]]</f>
        <v>Danone-IFCNMilk</v>
      </c>
      <c r="J3004" t="str">
        <f>INDEX('Company+Product scope'!D:D,MATCH(Table3[[#This Row],[Company+Product key]],'Company+Product scope'!C:C,0))</f>
        <v>Yes</v>
      </c>
    </row>
    <row r="3005" spans="1:10">
      <c r="A3005" t="s">
        <v>117</v>
      </c>
      <c r="B3005" t="s">
        <v>125</v>
      </c>
      <c r="C3005" t="s">
        <v>117</v>
      </c>
      <c r="D3005" t="s">
        <v>82</v>
      </c>
      <c r="E3005">
        <v>20</v>
      </c>
      <c r="F3005" t="s">
        <v>110</v>
      </c>
      <c r="G3005" t="s">
        <v>96</v>
      </c>
      <c r="H3005" s="321">
        <v>19587567.754539177</v>
      </c>
      <c r="I3005" t="str">
        <f>Table3[[#This Row],[Company ]]&amp;Table3[[#This Row],[Product]]</f>
        <v>Danone-IFCNMilk</v>
      </c>
      <c r="J3005" t="str">
        <f>INDEX('Company+Product scope'!D:D,MATCH(Table3[[#This Row],[Company+Product key]],'Company+Product scope'!C:C,0))</f>
        <v>Yes</v>
      </c>
    </row>
    <row r="3006" spans="1:10">
      <c r="A3006" t="s">
        <v>117</v>
      </c>
      <c r="B3006" t="s">
        <v>125</v>
      </c>
      <c r="C3006" t="s">
        <v>117</v>
      </c>
      <c r="D3006" t="s">
        <v>126</v>
      </c>
      <c r="E3006">
        <v>20</v>
      </c>
      <c r="F3006" t="s">
        <v>110</v>
      </c>
      <c r="G3006" t="s">
        <v>96</v>
      </c>
      <c r="H3006" s="321">
        <v>256574093.38710484</v>
      </c>
      <c r="I3006" t="str">
        <f>Table3[[#This Row],[Company ]]&amp;Table3[[#This Row],[Product]]</f>
        <v>Danone-IFCNMilk</v>
      </c>
      <c r="J3006" t="str">
        <f>INDEX('Company+Product scope'!D:D,MATCH(Table3[[#This Row],[Company+Product key]],'Company+Product scope'!C:C,0))</f>
        <v>Yes</v>
      </c>
    </row>
    <row r="3007" spans="1:10">
      <c r="A3007" t="s">
        <v>117</v>
      </c>
      <c r="B3007" t="s">
        <v>127</v>
      </c>
      <c r="C3007" t="s">
        <v>117</v>
      </c>
      <c r="D3007" t="s">
        <v>57</v>
      </c>
      <c r="E3007">
        <v>20</v>
      </c>
      <c r="F3007" t="s">
        <v>110</v>
      </c>
      <c r="G3007" t="s">
        <v>96</v>
      </c>
      <c r="H3007" s="321">
        <v>0</v>
      </c>
      <c r="I3007" t="str">
        <f>Table3[[#This Row],[Company ]]&amp;Table3[[#This Row],[Product]]</f>
        <v>SaputoMilk</v>
      </c>
      <c r="J3007" t="str">
        <f>INDEX('Company+Product scope'!D:D,MATCH(Table3[[#This Row],[Company+Product key]],'Company+Product scope'!C:C,0))</f>
        <v>Yes</v>
      </c>
    </row>
    <row r="3008" spans="1:10">
      <c r="A3008" t="s">
        <v>117</v>
      </c>
      <c r="B3008" t="s">
        <v>128</v>
      </c>
      <c r="C3008" t="s">
        <v>117</v>
      </c>
      <c r="D3008" t="s">
        <v>57</v>
      </c>
      <c r="E3008">
        <v>20</v>
      </c>
      <c r="F3008" t="s">
        <v>110</v>
      </c>
      <c r="G3008" t="s">
        <v>96</v>
      </c>
      <c r="H3008" s="321">
        <v>0</v>
      </c>
      <c r="I3008" t="str">
        <f>Table3[[#This Row],[Company ]]&amp;Table3[[#This Row],[Product]]</f>
        <v>AgropurMilk</v>
      </c>
      <c r="J3008" t="str">
        <f>INDEX('Company+Product scope'!D:D,MATCH(Table3[[#This Row],[Company+Product key]],'Company+Product scope'!C:C,0))</f>
        <v>Yes</v>
      </c>
    </row>
    <row r="3009" spans="1:10">
      <c r="A3009" t="s">
        <v>117</v>
      </c>
      <c r="B3009" t="s">
        <v>129</v>
      </c>
      <c r="C3009" t="s">
        <v>117</v>
      </c>
      <c r="D3009" t="s">
        <v>72</v>
      </c>
      <c r="E3009">
        <v>20</v>
      </c>
      <c r="F3009" t="s">
        <v>110</v>
      </c>
      <c r="G3009" t="s">
        <v>96</v>
      </c>
      <c r="H3009" s="321">
        <v>2328000000</v>
      </c>
      <c r="I3009" t="str">
        <f>Table3[[#This Row],[Company ]]&amp;Table3[[#This Row],[Product]]</f>
        <v>China Mengniu DairyMilk</v>
      </c>
      <c r="J3009" t="str">
        <f>INDEX('Company+Product scope'!D:D,MATCH(Table3[[#This Row],[Company+Product key]],'Company+Product scope'!C:C,0))</f>
        <v>Yes</v>
      </c>
    </row>
    <row r="3010" spans="1:10">
      <c r="A3010" t="s">
        <v>117</v>
      </c>
      <c r="B3010" t="s">
        <v>130</v>
      </c>
      <c r="C3010" t="s">
        <v>117</v>
      </c>
      <c r="D3010" t="s">
        <v>57</v>
      </c>
      <c r="E3010">
        <v>20</v>
      </c>
      <c r="F3010" t="s">
        <v>110</v>
      </c>
      <c r="G3010" t="s">
        <v>96</v>
      </c>
      <c r="H3010" s="321">
        <v>0</v>
      </c>
      <c r="I3010" t="str">
        <f>Table3[[#This Row],[Company ]]&amp;Table3[[#This Row],[Product]]</f>
        <v>GlanbiaMilk</v>
      </c>
      <c r="J3010" t="str">
        <f>INDEX('Company+Product scope'!D:D,MATCH(Table3[[#This Row],[Company+Product key]],'Company+Product scope'!C:C,0))</f>
        <v>Yes</v>
      </c>
    </row>
    <row r="3011" spans="1:10">
      <c r="A3011" t="s">
        <v>117</v>
      </c>
      <c r="B3011" t="s">
        <v>131</v>
      </c>
      <c r="C3011" t="s">
        <v>117</v>
      </c>
      <c r="D3011" t="s">
        <v>57</v>
      </c>
      <c r="E3011">
        <v>20</v>
      </c>
      <c r="F3011" t="s">
        <v>110</v>
      </c>
      <c r="G3011" t="s">
        <v>96</v>
      </c>
      <c r="H3011" s="321">
        <v>0</v>
      </c>
      <c r="I3011" t="str">
        <f>Table3[[#This Row],[Company ]]&amp;Table3[[#This Row],[Product]]</f>
        <v>California DiariesMilk</v>
      </c>
      <c r="J3011" t="str">
        <f>INDEX('Company+Product scope'!D:D,MATCH(Table3[[#This Row],[Company+Product key]],'Company+Product scope'!C:C,0))</f>
        <v>Yes</v>
      </c>
    </row>
    <row r="3012" spans="1:10">
      <c r="A3012" t="s">
        <v>117</v>
      </c>
      <c r="B3012" t="s">
        <v>132</v>
      </c>
      <c r="C3012" t="s">
        <v>117</v>
      </c>
      <c r="D3012" t="s">
        <v>72</v>
      </c>
      <c r="E3012">
        <v>20</v>
      </c>
      <c r="F3012" t="s">
        <v>110</v>
      </c>
      <c r="G3012" t="s">
        <v>96</v>
      </c>
      <c r="H3012" s="321">
        <v>2400000000</v>
      </c>
      <c r="I3012" t="str">
        <f>Table3[[#This Row],[Company ]]&amp;Table3[[#This Row],[Product]]</f>
        <v>Yili Milk</v>
      </c>
      <c r="J3012" t="str">
        <f>INDEX('Company+Product scope'!D:D,MATCH(Table3[[#This Row],[Company+Product key]],'Company+Product scope'!C:C,0))</f>
        <v>Yes</v>
      </c>
    </row>
    <row r="3013" spans="1:10">
      <c r="A3013" t="s">
        <v>117</v>
      </c>
      <c r="B3013" t="s">
        <v>133</v>
      </c>
      <c r="C3013" t="s">
        <v>117</v>
      </c>
      <c r="D3013" t="s">
        <v>64</v>
      </c>
      <c r="E3013">
        <v>20</v>
      </c>
      <c r="F3013" t="s">
        <v>110</v>
      </c>
      <c r="G3013" t="s">
        <v>96</v>
      </c>
      <c r="H3013" s="321">
        <v>0</v>
      </c>
      <c r="I3013" t="str">
        <f>Table3[[#This Row],[Company ]]&amp;Table3[[#This Row],[Product]]</f>
        <v>MüllerMilk</v>
      </c>
      <c r="J3013" t="str">
        <f>INDEX('Company+Product scope'!D:D,MATCH(Table3[[#This Row],[Company+Product key]],'Company+Product scope'!C:C,0))</f>
        <v>Yes</v>
      </c>
    </row>
    <row r="3014" spans="1:10">
      <c r="A3014" t="s">
        <v>117</v>
      </c>
      <c r="B3014" t="s">
        <v>134</v>
      </c>
      <c r="C3014" t="s">
        <v>117</v>
      </c>
      <c r="D3014" t="s">
        <v>135</v>
      </c>
      <c r="E3014">
        <v>20</v>
      </c>
      <c r="F3014" t="s">
        <v>110</v>
      </c>
      <c r="G3014" t="s">
        <v>96</v>
      </c>
      <c r="H3014" s="321">
        <v>192000000</v>
      </c>
      <c r="I3014" t="str">
        <f>Table3[[#This Row],[Company ]]&amp;Table3[[#This Row],[Product]]</f>
        <v>AmulMilk</v>
      </c>
      <c r="J3014" t="str">
        <f>INDEX('Company+Product scope'!D:D,MATCH(Table3[[#This Row],[Company+Product key]],'Company+Product scope'!C:C,0))</f>
        <v>Yes</v>
      </c>
    </row>
    <row r="3015" spans="1:10">
      <c r="A3015" t="s">
        <v>117</v>
      </c>
      <c r="B3015" t="s">
        <v>118</v>
      </c>
      <c r="C3015" t="s">
        <v>117</v>
      </c>
      <c r="D3015" t="s">
        <v>58</v>
      </c>
      <c r="E3015">
        <v>20</v>
      </c>
      <c r="F3015" t="s">
        <v>111</v>
      </c>
      <c r="G3015" t="s">
        <v>96</v>
      </c>
      <c r="H3015" s="321">
        <v>0</v>
      </c>
      <c r="I3015" t="str">
        <f>Table3[[#This Row],[Company ]]&amp;Table3[[#This Row],[Product]]</f>
        <v>FonterraMilk</v>
      </c>
      <c r="J3015" t="str">
        <f>INDEX('Company+Product scope'!D:D,MATCH(Table3[[#This Row],[Company+Product key]],'Company+Product scope'!C:C,0))</f>
        <v>Yes</v>
      </c>
    </row>
    <row r="3016" spans="1:10">
      <c r="A3016" t="s">
        <v>117</v>
      </c>
      <c r="B3016" t="s">
        <v>120</v>
      </c>
      <c r="C3016" t="s">
        <v>117</v>
      </c>
      <c r="D3016" t="s">
        <v>57</v>
      </c>
      <c r="E3016">
        <v>20</v>
      </c>
      <c r="F3016" t="s">
        <v>111</v>
      </c>
      <c r="G3016" t="s">
        <v>96</v>
      </c>
      <c r="H3016" s="321">
        <v>0</v>
      </c>
      <c r="I3016" t="str">
        <f>Table3[[#This Row],[Company ]]&amp;Table3[[#This Row],[Product]]</f>
        <v>Dairy Farmers of AmericaMilk</v>
      </c>
      <c r="J3016" t="str">
        <f>INDEX('Company+Product scope'!D:D,MATCH(Table3[[#This Row],[Company+Product key]],'Company+Product scope'!C:C,0))</f>
        <v>Yes</v>
      </c>
    </row>
    <row r="3017" spans="1:10">
      <c r="A3017" t="s">
        <v>117</v>
      </c>
      <c r="B3017" t="s">
        <v>121</v>
      </c>
      <c r="C3017" t="s">
        <v>117</v>
      </c>
      <c r="D3017" t="s">
        <v>64</v>
      </c>
      <c r="E3017">
        <v>20</v>
      </c>
      <c r="F3017" t="s">
        <v>111</v>
      </c>
      <c r="G3017" t="s">
        <v>96</v>
      </c>
      <c r="H3017" s="321">
        <v>0</v>
      </c>
      <c r="I3017" t="str">
        <f>Table3[[#This Row],[Company ]]&amp;Table3[[#This Row],[Product]]</f>
        <v>LactalisMilk</v>
      </c>
      <c r="J3017" t="str">
        <f>INDEX('Company+Product scope'!D:D,MATCH(Table3[[#This Row],[Company+Product key]],'Company+Product scope'!C:C,0))</f>
        <v>Yes</v>
      </c>
    </row>
    <row r="3018" spans="1:10">
      <c r="A3018" t="s">
        <v>117</v>
      </c>
      <c r="B3018" t="s">
        <v>122</v>
      </c>
      <c r="C3018" t="s">
        <v>117</v>
      </c>
      <c r="D3018" t="s">
        <v>64</v>
      </c>
      <c r="E3018">
        <v>20</v>
      </c>
      <c r="F3018" t="s">
        <v>111</v>
      </c>
      <c r="G3018" t="s">
        <v>96</v>
      </c>
      <c r="H3018" s="321">
        <v>0</v>
      </c>
      <c r="I3018" t="str">
        <f>Table3[[#This Row],[Company ]]&amp;Table3[[#This Row],[Product]]</f>
        <v>NestléMilk</v>
      </c>
      <c r="J3018" t="str">
        <f>INDEX('Company+Product scope'!D:D,MATCH(Table3[[#This Row],[Company+Product key]],'Company+Product scope'!C:C,0))</f>
        <v>Yes</v>
      </c>
    </row>
    <row r="3019" spans="1:10">
      <c r="A3019" t="s">
        <v>117</v>
      </c>
      <c r="B3019" t="s">
        <v>123</v>
      </c>
      <c r="C3019" t="s">
        <v>117</v>
      </c>
      <c r="D3019" t="s">
        <v>64</v>
      </c>
      <c r="E3019">
        <v>20</v>
      </c>
      <c r="F3019" t="s">
        <v>111</v>
      </c>
      <c r="G3019" t="s">
        <v>96</v>
      </c>
      <c r="H3019" s="321">
        <v>0</v>
      </c>
      <c r="I3019" t="str">
        <f>Table3[[#This Row],[Company ]]&amp;Table3[[#This Row],[Product]]</f>
        <v>ArlaMilk</v>
      </c>
      <c r="J3019" t="str">
        <f>INDEX('Company+Product scope'!D:D,MATCH(Table3[[#This Row],[Company+Product key]],'Company+Product scope'!C:C,0))</f>
        <v>Yes</v>
      </c>
    </row>
    <row r="3020" spans="1:10">
      <c r="A3020" t="s">
        <v>117</v>
      </c>
      <c r="B3020" t="s">
        <v>124</v>
      </c>
      <c r="C3020" t="s">
        <v>117</v>
      </c>
      <c r="D3020" t="s">
        <v>64</v>
      </c>
      <c r="E3020">
        <v>20</v>
      </c>
      <c r="F3020" t="s">
        <v>111</v>
      </c>
      <c r="G3020" t="s">
        <v>96</v>
      </c>
      <c r="H3020" s="321">
        <v>0</v>
      </c>
      <c r="I3020" t="str">
        <f>Table3[[#This Row],[Company ]]&amp;Table3[[#This Row],[Product]]</f>
        <v>FrieslandCampinaMilk</v>
      </c>
      <c r="J3020" t="str">
        <f>INDEX('Company+Product scope'!D:D,MATCH(Table3[[#This Row],[Company+Product key]],'Company+Product scope'!C:C,0))</f>
        <v>Yes</v>
      </c>
    </row>
    <row r="3021" spans="1:10">
      <c r="A3021" t="s">
        <v>117</v>
      </c>
      <c r="B3021" t="s">
        <v>125</v>
      </c>
      <c r="C3021" t="s">
        <v>117</v>
      </c>
      <c r="D3021" t="s">
        <v>64</v>
      </c>
      <c r="E3021">
        <v>20</v>
      </c>
      <c r="F3021" t="s">
        <v>111</v>
      </c>
      <c r="G3021" t="s">
        <v>96</v>
      </c>
      <c r="H3021" s="321">
        <v>0</v>
      </c>
      <c r="I3021" t="str">
        <f>Table3[[#This Row],[Company ]]&amp;Table3[[#This Row],[Product]]</f>
        <v>Danone-IFCNMilk</v>
      </c>
      <c r="J3021" t="str">
        <f>INDEX('Company+Product scope'!D:D,MATCH(Table3[[#This Row],[Company+Product key]],'Company+Product scope'!C:C,0))</f>
        <v>Yes</v>
      </c>
    </row>
    <row r="3022" spans="1:10">
      <c r="A3022" t="s">
        <v>117</v>
      </c>
      <c r="B3022" t="s">
        <v>125</v>
      </c>
      <c r="C3022" t="s">
        <v>117</v>
      </c>
      <c r="D3022" t="s">
        <v>88</v>
      </c>
      <c r="E3022">
        <v>20</v>
      </c>
      <c r="F3022" t="s">
        <v>111</v>
      </c>
      <c r="G3022" t="s">
        <v>96</v>
      </c>
      <c r="H3022" s="321">
        <v>0</v>
      </c>
      <c r="I3022" t="str">
        <f>Table3[[#This Row],[Company ]]&amp;Table3[[#This Row],[Product]]</f>
        <v>Danone-IFCNMilk</v>
      </c>
      <c r="J3022" t="str">
        <f>INDEX('Company+Product scope'!D:D,MATCH(Table3[[#This Row],[Company+Product key]],'Company+Product scope'!C:C,0))</f>
        <v>Yes</v>
      </c>
    </row>
    <row r="3023" spans="1:10">
      <c r="A3023" t="s">
        <v>117</v>
      </c>
      <c r="B3023" t="s">
        <v>125</v>
      </c>
      <c r="C3023" t="s">
        <v>117</v>
      </c>
      <c r="D3023" t="s">
        <v>78</v>
      </c>
      <c r="E3023">
        <v>20</v>
      </c>
      <c r="F3023" t="s">
        <v>111</v>
      </c>
      <c r="G3023" t="s">
        <v>96</v>
      </c>
      <c r="H3023" s="321">
        <v>0</v>
      </c>
      <c r="I3023" t="str">
        <f>Table3[[#This Row],[Company ]]&amp;Table3[[#This Row],[Product]]</f>
        <v>Danone-IFCNMilk</v>
      </c>
      <c r="J3023" t="str">
        <f>INDEX('Company+Product scope'!D:D,MATCH(Table3[[#This Row],[Company+Product key]],'Company+Product scope'!C:C,0))</f>
        <v>Yes</v>
      </c>
    </row>
    <row r="3024" spans="1:10">
      <c r="A3024" t="s">
        <v>117</v>
      </c>
      <c r="B3024" t="s">
        <v>125</v>
      </c>
      <c r="C3024" t="s">
        <v>117</v>
      </c>
      <c r="D3024" t="s">
        <v>57</v>
      </c>
      <c r="E3024">
        <v>20</v>
      </c>
      <c r="F3024" t="s">
        <v>111</v>
      </c>
      <c r="G3024" t="s">
        <v>96</v>
      </c>
      <c r="H3024" s="321">
        <v>0</v>
      </c>
      <c r="I3024" t="str">
        <f>Table3[[#This Row],[Company ]]&amp;Table3[[#This Row],[Product]]</f>
        <v>Danone-IFCNMilk</v>
      </c>
      <c r="J3024" t="str">
        <f>INDEX('Company+Product scope'!D:D,MATCH(Table3[[#This Row],[Company+Product key]],'Company+Product scope'!C:C,0))</f>
        <v>Yes</v>
      </c>
    </row>
    <row r="3025" spans="1:10">
      <c r="A3025" t="s">
        <v>117</v>
      </c>
      <c r="B3025" t="s">
        <v>125</v>
      </c>
      <c r="C3025" t="s">
        <v>117</v>
      </c>
      <c r="D3025" t="s">
        <v>54</v>
      </c>
      <c r="E3025">
        <v>20</v>
      </c>
      <c r="F3025" t="s">
        <v>111</v>
      </c>
      <c r="G3025" t="s">
        <v>96</v>
      </c>
      <c r="H3025" s="321">
        <v>0</v>
      </c>
      <c r="I3025" t="str">
        <f>Table3[[#This Row],[Company ]]&amp;Table3[[#This Row],[Product]]</f>
        <v>Danone-IFCNMilk</v>
      </c>
      <c r="J3025" t="str">
        <f>INDEX('Company+Product scope'!D:D,MATCH(Table3[[#This Row],[Company+Product key]],'Company+Product scope'!C:C,0))</f>
        <v>Yes</v>
      </c>
    </row>
    <row r="3026" spans="1:10">
      <c r="A3026" t="s">
        <v>117</v>
      </c>
      <c r="B3026" t="s">
        <v>125</v>
      </c>
      <c r="C3026" t="s">
        <v>117</v>
      </c>
      <c r="D3026" t="s">
        <v>82</v>
      </c>
      <c r="E3026">
        <v>20</v>
      </c>
      <c r="F3026" t="s">
        <v>111</v>
      </c>
      <c r="G3026" t="s">
        <v>96</v>
      </c>
      <c r="H3026" s="321">
        <v>0</v>
      </c>
      <c r="I3026" t="str">
        <f>Table3[[#This Row],[Company ]]&amp;Table3[[#This Row],[Product]]</f>
        <v>Danone-IFCNMilk</v>
      </c>
      <c r="J3026" t="str">
        <f>INDEX('Company+Product scope'!D:D,MATCH(Table3[[#This Row],[Company+Product key]],'Company+Product scope'!C:C,0))</f>
        <v>Yes</v>
      </c>
    </row>
    <row r="3027" spans="1:10">
      <c r="A3027" t="s">
        <v>117</v>
      </c>
      <c r="B3027" t="s">
        <v>125</v>
      </c>
      <c r="C3027" t="s">
        <v>117</v>
      </c>
      <c r="D3027" t="s">
        <v>126</v>
      </c>
      <c r="E3027">
        <v>20</v>
      </c>
      <c r="F3027" t="s">
        <v>111</v>
      </c>
      <c r="G3027" t="s">
        <v>96</v>
      </c>
      <c r="H3027" s="321">
        <v>0</v>
      </c>
      <c r="I3027" t="str">
        <f>Table3[[#This Row],[Company ]]&amp;Table3[[#This Row],[Product]]</f>
        <v>Danone-IFCNMilk</v>
      </c>
      <c r="J3027" t="str">
        <f>INDEX('Company+Product scope'!D:D,MATCH(Table3[[#This Row],[Company+Product key]],'Company+Product scope'!C:C,0))</f>
        <v>Yes</v>
      </c>
    </row>
    <row r="3028" spans="1:10">
      <c r="A3028" t="s">
        <v>117</v>
      </c>
      <c r="B3028" t="s">
        <v>127</v>
      </c>
      <c r="C3028" t="s">
        <v>117</v>
      </c>
      <c r="D3028" t="s">
        <v>57</v>
      </c>
      <c r="E3028">
        <v>20</v>
      </c>
      <c r="F3028" t="s">
        <v>111</v>
      </c>
      <c r="G3028" t="s">
        <v>96</v>
      </c>
      <c r="H3028" s="321">
        <v>0</v>
      </c>
      <c r="I3028" t="str">
        <f>Table3[[#This Row],[Company ]]&amp;Table3[[#This Row],[Product]]</f>
        <v>SaputoMilk</v>
      </c>
      <c r="J3028" t="str">
        <f>INDEX('Company+Product scope'!D:D,MATCH(Table3[[#This Row],[Company+Product key]],'Company+Product scope'!C:C,0))</f>
        <v>Yes</v>
      </c>
    </row>
    <row r="3029" spans="1:10">
      <c r="A3029" t="s">
        <v>117</v>
      </c>
      <c r="B3029" t="s">
        <v>128</v>
      </c>
      <c r="C3029" t="s">
        <v>117</v>
      </c>
      <c r="D3029" t="s">
        <v>57</v>
      </c>
      <c r="E3029">
        <v>20</v>
      </c>
      <c r="F3029" t="s">
        <v>111</v>
      </c>
      <c r="G3029" t="s">
        <v>96</v>
      </c>
      <c r="H3029" s="321">
        <v>0</v>
      </c>
      <c r="I3029" t="str">
        <f>Table3[[#This Row],[Company ]]&amp;Table3[[#This Row],[Product]]</f>
        <v>AgropurMilk</v>
      </c>
      <c r="J3029" t="str">
        <f>INDEX('Company+Product scope'!D:D,MATCH(Table3[[#This Row],[Company+Product key]],'Company+Product scope'!C:C,0))</f>
        <v>Yes</v>
      </c>
    </row>
    <row r="3030" spans="1:10">
      <c r="A3030" t="s">
        <v>117</v>
      </c>
      <c r="B3030" t="s">
        <v>129</v>
      </c>
      <c r="C3030" t="s">
        <v>117</v>
      </c>
      <c r="D3030" t="s">
        <v>72</v>
      </c>
      <c r="E3030">
        <v>20</v>
      </c>
      <c r="F3030" t="s">
        <v>111</v>
      </c>
      <c r="G3030" t="s">
        <v>96</v>
      </c>
      <c r="H3030" s="321">
        <v>0</v>
      </c>
      <c r="I3030" t="str">
        <f>Table3[[#This Row],[Company ]]&amp;Table3[[#This Row],[Product]]</f>
        <v>China Mengniu DairyMilk</v>
      </c>
      <c r="J3030" t="str">
        <f>INDEX('Company+Product scope'!D:D,MATCH(Table3[[#This Row],[Company+Product key]],'Company+Product scope'!C:C,0))</f>
        <v>Yes</v>
      </c>
    </row>
    <row r="3031" spans="1:10">
      <c r="A3031" t="s">
        <v>117</v>
      </c>
      <c r="B3031" t="s">
        <v>130</v>
      </c>
      <c r="C3031" t="s">
        <v>117</v>
      </c>
      <c r="D3031" t="s">
        <v>57</v>
      </c>
      <c r="E3031">
        <v>20</v>
      </c>
      <c r="F3031" t="s">
        <v>111</v>
      </c>
      <c r="G3031" t="s">
        <v>96</v>
      </c>
      <c r="H3031" s="321">
        <v>0</v>
      </c>
      <c r="I3031" t="str">
        <f>Table3[[#This Row],[Company ]]&amp;Table3[[#This Row],[Product]]</f>
        <v>GlanbiaMilk</v>
      </c>
      <c r="J3031" t="str">
        <f>INDEX('Company+Product scope'!D:D,MATCH(Table3[[#This Row],[Company+Product key]],'Company+Product scope'!C:C,0))</f>
        <v>Yes</v>
      </c>
    </row>
    <row r="3032" spans="1:10">
      <c r="A3032" t="s">
        <v>117</v>
      </c>
      <c r="B3032" t="s">
        <v>131</v>
      </c>
      <c r="C3032" t="s">
        <v>117</v>
      </c>
      <c r="D3032" t="s">
        <v>57</v>
      </c>
      <c r="E3032">
        <v>20</v>
      </c>
      <c r="F3032" t="s">
        <v>111</v>
      </c>
      <c r="G3032" t="s">
        <v>96</v>
      </c>
      <c r="H3032" s="321">
        <v>0</v>
      </c>
      <c r="I3032" t="str">
        <f>Table3[[#This Row],[Company ]]&amp;Table3[[#This Row],[Product]]</f>
        <v>California DiariesMilk</v>
      </c>
      <c r="J3032" t="str">
        <f>INDEX('Company+Product scope'!D:D,MATCH(Table3[[#This Row],[Company+Product key]],'Company+Product scope'!C:C,0))</f>
        <v>Yes</v>
      </c>
    </row>
    <row r="3033" spans="1:10">
      <c r="A3033" t="s">
        <v>117</v>
      </c>
      <c r="B3033" t="s">
        <v>132</v>
      </c>
      <c r="C3033" t="s">
        <v>117</v>
      </c>
      <c r="D3033" t="s">
        <v>72</v>
      </c>
      <c r="E3033">
        <v>20</v>
      </c>
      <c r="F3033" t="s">
        <v>111</v>
      </c>
      <c r="G3033" t="s">
        <v>96</v>
      </c>
      <c r="H3033" s="321">
        <v>0</v>
      </c>
      <c r="I3033" t="str">
        <f>Table3[[#This Row],[Company ]]&amp;Table3[[#This Row],[Product]]</f>
        <v>Yili Milk</v>
      </c>
      <c r="J3033" t="str">
        <f>INDEX('Company+Product scope'!D:D,MATCH(Table3[[#This Row],[Company+Product key]],'Company+Product scope'!C:C,0))</f>
        <v>Yes</v>
      </c>
    </row>
    <row r="3034" spans="1:10">
      <c r="A3034" t="s">
        <v>117</v>
      </c>
      <c r="B3034" t="s">
        <v>133</v>
      </c>
      <c r="C3034" t="s">
        <v>117</v>
      </c>
      <c r="D3034" t="s">
        <v>64</v>
      </c>
      <c r="E3034">
        <v>20</v>
      </c>
      <c r="F3034" t="s">
        <v>111</v>
      </c>
      <c r="G3034" t="s">
        <v>96</v>
      </c>
      <c r="H3034" s="321">
        <v>0</v>
      </c>
      <c r="I3034" t="str">
        <f>Table3[[#This Row],[Company ]]&amp;Table3[[#This Row],[Product]]</f>
        <v>MüllerMilk</v>
      </c>
      <c r="J3034" t="str">
        <f>INDEX('Company+Product scope'!D:D,MATCH(Table3[[#This Row],[Company+Product key]],'Company+Product scope'!C:C,0))</f>
        <v>Yes</v>
      </c>
    </row>
    <row r="3035" spans="1:10">
      <c r="A3035" t="s">
        <v>117</v>
      </c>
      <c r="B3035" t="s">
        <v>134</v>
      </c>
      <c r="C3035" t="s">
        <v>117</v>
      </c>
      <c r="D3035" t="s">
        <v>135</v>
      </c>
      <c r="E3035">
        <v>20</v>
      </c>
      <c r="F3035" t="s">
        <v>111</v>
      </c>
      <c r="G3035" t="s">
        <v>96</v>
      </c>
      <c r="H3035" s="321">
        <v>0</v>
      </c>
      <c r="I3035" t="str">
        <f>Table3[[#This Row],[Company ]]&amp;Table3[[#This Row],[Product]]</f>
        <v>AmulMilk</v>
      </c>
      <c r="J3035" t="str">
        <f>INDEX('Company+Product scope'!D:D,MATCH(Table3[[#This Row],[Company+Product key]],'Company+Product scope'!C:C,0))</f>
        <v>Yes</v>
      </c>
    </row>
    <row r="3036" spans="1:10">
      <c r="A3036" t="s">
        <v>117</v>
      </c>
      <c r="B3036" t="s">
        <v>118</v>
      </c>
      <c r="C3036" t="s">
        <v>117</v>
      </c>
      <c r="D3036" t="s">
        <v>58</v>
      </c>
      <c r="E3036">
        <v>20</v>
      </c>
      <c r="F3036" t="s">
        <v>112</v>
      </c>
      <c r="G3036" t="s">
        <v>96</v>
      </c>
      <c r="H3036" s="321">
        <v>39483970370.370377</v>
      </c>
      <c r="I3036" t="str">
        <f>Table3[[#This Row],[Company ]]&amp;Table3[[#This Row],[Product]]</f>
        <v>FonterraMilk</v>
      </c>
      <c r="J3036" t="str">
        <f>INDEX('Company+Product scope'!D:D,MATCH(Table3[[#This Row],[Company+Product key]],'Company+Product scope'!C:C,0))</f>
        <v>Yes</v>
      </c>
    </row>
    <row r="3037" spans="1:10">
      <c r="A3037" t="s">
        <v>117</v>
      </c>
      <c r="B3037" t="s">
        <v>120</v>
      </c>
      <c r="C3037" t="s">
        <v>117</v>
      </c>
      <c r="D3037" t="s">
        <v>57</v>
      </c>
      <c r="E3037">
        <v>20</v>
      </c>
      <c r="F3037" t="s">
        <v>112</v>
      </c>
      <c r="G3037" t="s">
        <v>96</v>
      </c>
      <c r="H3037" s="321">
        <v>60492300000.000008</v>
      </c>
      <c r="I3037" t="str">
        <f>Table3[[#This Row],[Company ]]&amp;Table3[[#This Row],[Product]]</f>
        <v>Dairy Farmers of AmericaMilk</v>
      </c>
      <c r="J3037" t="str">
        <f>INDEX('Company+Product scope'!D:D,MATCH(Table3[[#This Row],[Company+Product key]],'Company+Product scope'!C:C,0))</f>
        <v>Yes</v>
      </c>
    </row>
    <row r="3038" spans="1:10">
      <c r="A3038" t="s">
        <v>117</v>
      </c>
      <c r="B3038" t="s">
        <v>121</v>
      </c>
      <c r="C3038" t="s">
        <v>117</v>
      </c>
      <c r="D3038" t="s">
        <v>64</v>
      </c>
      <c r="E3038">
        <v>20</v>
      </c>
      <c r="F3038" t="s">
        <v>112</v>
      </c>
      <c r="G3038" t="s">
        <v>96</v>
      </c>
      <c r="H3038" s="321">
        <v>49366770370.370377</v>
      </c>
      <c r="I3038" t="str">
        <f>Table3[[#This Row],[Company ]]&amp;Table3[[#This Row],[Product]]</f>
        <v>LactalisMilk</v>
      </c>
      <c r="J3038" t="str">
        <f>INDEX('Company+Product scope'!D:D,MATCH(Table3[[#This Row],[Company+Product key]],'Company+Product scope'!C:C,0))</f>
        <v>Yes</v>
      </c>
    </row>
    <row r="3039" spans="1:10">
      <c r="A3039" t="s">
        <v>117</v>
      </c>
      <c r="B3039" t="s">
        <v>122</v>
      </c>
      <c r="C3039" t="s">
        <v>117</v>
      </c>
      <c r="D3039" t="s">
        <v>64</v>
      </c>
      <c r="E3039">
        <v>20</v>
      </c>
      <c r="F3039" t="s">
        <v>112</v>
      </c>
      <c r="G3039" t="s">
        <v>96</v>
      </c>
      <c r="H3039" s="321">
        <v>29489000000.000004</v>
      </c>
      <c r="I3039" t="str">
        <f>Table3[[#This Row],[Company ]]&amp;Table3[[#This Row],[Product]]</f>
        <v>NestléMilk</v>
      </c>
      <c r="J3039" t="str">
        <f>INDEX('Company+Product scope'!D:D,MATCH(Table3[[#This Row],[Company+Product key]],'Company+Product scope'!C:C,0))</f>
        <v>Yes</v>
      </c>
    </row>
    <row r="3040" spans="1:10">
      <c r="A3040" t="s">
        <v>117</v>
      </c>
      <c r="B3040" t="s">
        <v>123</v>
      </c>
      <c r="C3040" t="s">
        <v>117</v>
      </c>
      <c r="D3040" t="s">
        <v>64</v>
      </c>
      <c r="E3040">
        <v>20</v>
      </c>
      <c r="F3040" t="s">
        <v>112</v>
      </c>
      <c r="G3040" t="s">
        <v>96</v>
      </c>
      <c r="H3040" s="321">
        <v>29489000000.000004</v>
      </c>
      <c r="I3040" t="str">
        <f>Table3[[#This Row],[Company ]]&amp;Table3[[#This Row],[Product]]</f>
        <v>ArlaMilk</v>
      </c>
      <c r="J3040" t="str">
        <f>INDEX('Company+Product scope'!D:D,MATCH(Table3[[#This Row],[Company+Product key]],'Company+Product scope'!C:C,0))</f>
        <v>Yes</v>
      </c>
    </row>
    <row r="3041" spans="1:10">
      <c r="A3041" t="s">
        <v>117</v>
      </c>
      <c r="B3041" t="s">
        <v>124</v>
      </c>
      <c r="C3041" t="s">
        <v>117</v>
      </c>
      <c r="D3041" t="s">
        <v>64</v>
      </c>
      <c r="E3041">
        <v>20</v>
      </c>
      <c r="F3041" t="s">
        <v>112</v>
      </c>
      <c r="G3041" t="s">
        <v>96</v>
      </c>
      <c r="H3041" s="321">
        <v>23372762962.962967</v>
      </c>
      <c r="I3041" t="str">
        <f>Table3[[#This Row],[Company ]]&amp;Table3[[#This Row],[Product]]</f>
        <v>FrieslandCampinaMilk</v>
      </c>
      <c r="J3041" t="str">
        <f>INDEX('Company+Product scope'!D:D,MATCH(Table3[[#This Row],[Company+Product key]],'Company+Product scope'!C:C,0))</f>
        <v>Yes</v>
      </c>
    </row>
    <row r="3042" spans="1:10">
      <c r="A3042" t="s">
        <v>117</v>
      </c>
      <c r="B3042" t="s">
        <v>125</v>
      </c>
      <c r="C3042" t="s">
        <v>117</v>
      </c>
      <c r="D3042" t="s">
        <v>64</v>
      </c>
      <c r="E3042">
        <v>20</v>
      </c>
      <c r="F3042" t="s">
        <v>112</v>
      </c>
      <c r="G3042" t="s">
        <v>96</v>
      </c>
      <c r="H3042" s="321">
        <v>2333809234.398407</v>
      </c>
      <c r="I3042" t="str">
        <f>Table3[[#This Row],[Company ]]&amp;Table3[[#This Row],[Product]]</f>
        <v>Danone-IFCNMilk</v>
      </c>
      <c r="J3042" t="str">
        <f>INDEX('Company+Product scope'!D:D,MATCH(Table3[[#This Row],[Company+Product key]],'Company+Product scope'!C:C,0))</f>
        <v>Yes</v>
      </c>
    </row>
    <row r="3043" spans="1:10">
      <c r="A3043" t="s">
        <v>117</v>
      </c>
      <c r="B3043" t="s">
        <v>125</v>
      </c>
      <c r="C3043" t="s">
        <v>117</v>
      </c>
      <c r="D3043" t="s">
        <v>88</v>
      </c>
      <c r="E3043">
        <v>20</v>
      </c>
      <c r="F3043" t="s">
        <v>112</v>
      </c>
      <c r="G3043" t="s">
        <v>96</v>
      </c>
      <c r="H3043" s="321">
        <v>1675454264.5596669</v>
      </c>
      <c r="I3043" t="str">
        <f>Table3[[#This Row],[Company ]]&amp;Table3[[#This Row],[Product]]</f>
        <v>Danone-IFCNMilk</v>
      </c>
      <c r="J3043" t="str">
        <f>INDEX('Company+Product scope'!D:D,MATCH(Table3[[#This Row],[Company+Product key]],'Company+Product scope'!C:C,0))</f>
        <v>Yes</v>
      </c>
    </row>
    <row r="3044" spans="1:10">
      <c r="A3044" t="s">
        <v>117</v>
      </c>
      <c r="B3044" t="s">
        <v>125</v>
      </c>
      <c r="C3044" t="s">
        <v>117</v>
      </c>
      <c r="D3044" t="s">
        <v>78</v>
      </c>
      <c r="E3044">
        <v>20</v>
      </c>
      <c r="F3044" t="s">
        <v>112</v>
      </c>
      <c r="G3044" t="s">
        <v>96</v>
      </c>
      <c r="H3044" s="321">
        <v>4714925412.7373228</v>
      </c>
      <c r="I3044" t="str">
        <f>Table3[[#This Row],[Company ]]&amp;Table3[[#This Row],[Product]]</f>
        <v>Danone-IFCNMilk</v>
      </c>
      <c r="J3044" t="str">
        <f>INDEX('Company+Product scope'!D:D,MATCH(Table3[[#This Row],[Company+Product key]],'Company+Product scope'!C:C,0))</f>
        <v>Yes</v>
      </c>
    </row>
    <row r="3045" spans="1:10">
      <c r="A3045" t="s">
        <v>117</v>
      </c>
      <c r="B3045" t="s">
        <v>125</v>
      </c>
      <c r="C3045" t="s">
        <v>117</v>
      </c>
      <c r="D3045" t="s">
        <v>57</v>
      </c>
      <c r="E3045">
        <v>20</v>
      </c>
      <c r="F3045" t="s">
        <v>112</v>
      </c>
      <c r="G3045" t="s">
        <v>96</v>
      </c>
      <c r="H3045" s="321">
        <v>3944216451.039875</v>
      </c>
      <c r="I3045" t="str">
        <f>Table3[[#This Row],[Company ]]&amp;Table3[[#This Row],[Product]]</f>
        <v>Danone-IFCNMilk</v>
      </c>
      <c r="J3045" t="str">
        <f>INDEX('Company+Product scope'!D:D,MATCH(Table3[[#This Row],[Company+Product key]],'Company+Product scope'!C:C,0))</f>
        <v>Yes</v>
      </c>
    </row>
    <row r="3046" spans="1:10">
      <c r="A3046" t="s">
        <v>117</v>
      </c>
      <c r="B3046" t="s">
        <v>125</v>
      </c>
      <c r="C3046" t="s">
        <v>117</v>
      </c>
      <c r="D3046" t="s">
        <v>54</v>
      </c>
      <c r="E3046">
        <v>20</v>
      </c>
      <c r="F3046" t="s">
        <v>112</v>
      </c>
      <c r="G3046" t="s">
        <v>96</v>
      </c>
      <c r="H3046" s="321">
        <v>5528999073.0469027</v>
      </c>
      <c r="I3046" t="str">
        <f>Table3[[#This Row],[Company ]]&amp;Table3[[#This Row],[Product]]</f>
        <v>Danone-IFCNMilk</v>
      </c>
      <c r="J3046" t="str">
        <f>INDEX('Company+Product scope'!D:D,MATCH(Table3[[#This Row],[Company+Product key]],'Company+Product scope'!C:C,0))</f>
        <v>Yes</v>
      </c>
    </row>
    <row r="3047" spans="1:10">
      <c r="A3047" t="s">
        <v>117</v>
      </c>
      <c r="B3047" t="s">
        <v>125</v>
      </c>
      <c r="C3047" t="s">
        <v>117</v>
      </c>
      <c r="D3047" t="s">
        <v>82</v>
      </c>
      <c r="E3047">
        <v>20</v>
      </c>
      <c r="F3047" t="s">
        <v>112</v>
      </c>
      <c r="G3047" t="s">
        <v>96</v>
      </c>
      <c r="H3047" s="321">
        <v>3324626893.5968304</v>
      </c>
      <c r="I3047" t="str">
        <f>Table3[[#This Row],[Company ]]&amp;Table3[[#This Row],[Product]]</f>
        <v>Danone-IFCNMilk</v>
      </c>
      <c r="J3047" t="str">
        <f>INDEX('Company+Product scope'!D:D,MATCH(Table3[[#This Row],[Company+Product key]],'Company+Product scope'!C:C,0))</f>
        <v>Yes</v>
      </c>
    </row>
    <row r="3048" spans="1:10">
      <c r="A3048" t="s">
        <v>117</v>
      </c>
      <c r="B3048" t="s">
        <v>125</v>
      </c>
      <c r="C3048" t="s">
        <v>117</v>
      </c>
      <c r="D3048" t="s">
        <v>126</v>
      </c>
      <c r="E3048">
        <v>20</v>
      </c>
      <c r="F3048" t="s">
        <v>112</v>
      </c>
      <c r="G3048" t="s">
        <v>96</v>
      </c>
      <c r="H3048" s="321">
        <v>4812447028.6268816</v>
      </c>
      <c r="I3048" t="str">
        <f>Table3[[#This Row],[Company ]]&amp;Table3[[#This Row],[Product]]</f>
        <v>Danone-IFCNMilk</v>
      </c>
      <c r="J3048" t="str">
        <f>INDEX('Company+Product scope'!D:D,MATCH(Table3[[#This Row],[Company+Product key]],'Company+Product scope'!C:C,0))</f>
        <v>Yes</v>
      </c>
    </row>
    <row r="3049" spans="1:10">
      <c r="A3049" t="s">
        <v>117</v>
      </c>
      <c r="B3049" t="s">
        <v>127</v>
      </c>
      <c r="C3049" t="s">
        <v>117</v>
      </c>
      <c r="D3049" t="s">
        <v>57</v>
      </c>
      <c r="E3049">
        <v>20</v>
      </c>
      <c r="F3049" t="s">
        <v>112</v>
      </c>
      <c r="G3049" t="s">
        <v>96</v>
      </c>
      <c r="H3049" s="321">
        <v>22404555555.555557</v>
      </c>
      <c r="I3049" t="str">
        <f>Table3[[#This Row],[Company ]]&amp;Table3[[#This Row],[Product]]</f>
        <v>SaputoMilk</v>
      </c>
      <c r="J3049" t="str">
        <f>INDEX('Company+Product scope'!D:D,MATCH(Table3[[#This Row],[Company+Product key]],'Company+Product scope'!C:C,0))</f>
        <v>Yes</v>
      </c>
    </row>
    <row r="3050" spans="1:10">
      <c r="A3050" t="s">
        <v>117</v>
      </c>
      <c r="B3050" t="s">
        <v>128</v>
      </c>
      <c r="C3050" t="s">
        <v>117</v>
      </c>
      <c r="D3050" t="s">
        <v>57</v>
      </c>
      <c r="E3050">
        <v>20</v>
      </c>
      <c r="F3050" t="s">
        <v>112</v>
      </c>
      <c r="G3050" t="s">
        <v>96</v>
      </c>
      <c r="H3050" s="321">
        <v>13646411111.111113</v>
      </c>
      <c r="I3050" t="str">
        <f>Table3[[#This Row],[Company ]]&amp;Table3[[#This Row],[Product]]</f>
        <v>AgropurMilk</v>
      </c>
      <c r="J3050" t="str">
        <f>INDEX('Company+Product scope'!D:D,MATCH(Table3[[#This Row],[Company+Product key]],'Company+Product scope'!C:C,0))</f>
        <v>Yes</v>
      </c>
    </row>
    <row r="3051" spans="1:10">
      <c r="A3051" t="s">
        <v>117</v>
      </c>
      <c r="B3051" t="s">
        <v>129</v>
      </c>
      <c r="C3051" t="s">
        <v>117</v>
      </c>
      <c r="D3051" t="s">
        <v>72</v>
      </c>
      <c r="E3051">
        <v>20</v>
      </c>
      <c r="F3051" t="s">
        <v>112</v>
      </c>
      <c r="G3051" t="s">
        <v>96</v>
      </c>
      <c r="H3051" s="321">
        <v>54116300000.000008</v>
      </c>
      <c r="I3051" t="str">
        <f>Table3[[#This Row],[Company ]]&amp;Table3[[#This Row],[Product]]</f>
        <v>China Mengniu DairyMilk</v>
      </c>
      <c r="J3051" t="str">
        <f>INDEX('Company+Product scope'!D:D,MATCH(Table3[[#This Row],[Company+Product key]],'Company+Product scope'!C:C,0))</f>
        <v>Yes</v>
      </c>
    </row>
    <row r="3052" spans="1:10">
      <c r="A3052" t="s">
        <v>117</v>
      </c>
      <c r="B3052" t="s">
        <v>130</v>
      </c>
      <c r="C3052" t="s">
        <v>117</v>
      </c>
      <c r="D3052" t="s">
        <v>57</v>
      </c>
      <c r="E3052">
        <v>20</v>
      </c>
      <c r="F3052" t="s">
        <v>112</v>
      </c>
      <c r="G3052" t="s">
        <v>96</v>
      </c>
      <c r="H3052" s="321">
        <v>18331000000.000004</v>
      </c>
      <c r="I3052" t="str">
        <f>Table3[[#This Row],[Company ]]&amp;Table3[[#This Row],[Product]]</f>
        <v>GlanbiaMilk</v>
      </c>
      <c r="J3052" t="str">
        <f>INDEX('Company+Product scope'!D:D,MATCH(Table3[[#This Row],[Company+Product key]],'Company+Product scope'!C:C,0))</f>
        <v>Yes</v>
      </c>
    </row>
    <row r="3053" spans="1:10">
      <c r="A3053" t="s">
        <v>117</v>
      </c>
      <c r="B3053" t="s">
        <v>131</v>
      </c>
      <c r="C3053" t="s">
        <v>117</v>
      </c>
      <c r="D3053" t="s">
        <v>57</v>
      </c>
      <c r="E3053">
        <v>20</v>
      </c>
      <c r="F3053" t="s">
        <v>112</v>
      </c>
      <c r="G3053" t="s">
        <v>96</v>
      </c>
      <c r="H3053" s="321">
        <v>15683188888.888891</v>
      </c>
      <c r="I3053" t="str">
        <f>Table3[[#This Row],[Company ]]&amp;Table3[[#This Row],[Product]]</f>
        <v>California DiariesMilk</v>
      </c>
      <c r="J3053" t="str">
        <f>INDEX('Company+Product scope'!D:D,MATCH(Table3[[#This Row],[Company+Product key]],'Company+Product scope'!C:C,0))</f>
        <v>Yes</v>
      </c>
    </row>
    <row r="3054" spans="1:10">
      <c r="A3054" t="s">
        <v>117</v>
      </c>
      <c r="B3054" t="s">
        <v>132</v>
      </c>
      <c r="C3054" t="s">
        <v>117</v>
      </c>
      <c r="D3054" t="s">
        <v>72</v>
      </c>
      <c r="E3054">
        <v>20</v>
      </c>
      <c r="F3054" t="s">
        <v>112</v>
      </c>
      <c r="G3054" t="s">
        <v>96</v>
      </c>
      <c r="H3054" s="321">
        <v>55790000000.000008</v>
      </c>
      <c r="I3054" t="str">
        <f>Table3[[#This Row],[Company ]]&amp;Table3[[#This Row],[Product]]</f>
        <v>Yili Milk</v>
      </c>
      <c r="J3054" t="str">
        <f>INDEX('Company+Product scope'!D:D,MATCH(Table3[[#This Row],[Company+Product key]],'Company+Product scope'!C:C,0))</f>
        <v>Yes</v>
      </c>
    </row>
    <row r="3055" spans="1:10">
      <c r="A3055" t="s">
        <v>117</v>
      </c>
      <c r="B3055" t="s">
        <v>133</v>
      </c>
      <c r="C3055" t="s">
        <v>117</v>
      </c>
      <c r="D3055" t="s">
        <v>64</v>
      </c>
      <c r="E3055">
        <v>20</v>
      </c>
      <c r="F3055" t="s">
        <v>112</v>
      </c>
      <c r="G3055" t="s">
        <v>96</v>
      </c>
      <c r="H3055" s="321">
        <v>14635281481.481483</v>
      </c>
      <c r="I3055" t="str">
        <f>Table3[[#This Row],[Company ]]&amp;Table3[[#This Row],[Product]]</f>
        <v>MüllerMilk</v>
      </c>
      <c r="J3055" t="str">
        <f>INDEX('Company+Product scope'!D:D,MATCH(Table3[[#This Row],[Company+Product key]],'Company+Product scope'!C:C,0))</f>
        <v>Yes</v>
      </c>
    </row>
    <row r="3056" spans="1:10">
      <c r="A3056" t="s">
        <v>117</v>
      </c>
      <c r="B3056" t="s">
        <v>134</v>
      </c>
      <c r="C3056" t="s">
        <v>117</v>
      </c>
      <c r="D3056" t="s">
        <v>135</v>
      </c>
      <c r="E3056">
        <v>20</v>
      </c>
      <c r="F3056" t="s">
        <v>112</v>
      </c>
      <c r="G3056" t="s">
        <v>96</v>
      </c>
      <c r="H3056" s="321">
        <v>58659200000</v>
      </c>
      <c r="I3056" t="str">
        <f>Table3[[#This Row],[Company ]]&amp;Table3[[#This Row],[Product]]</f>
        <v>AmulMilk</v>
      </c>
      <c r="J3056" t="str">
        <f>INDEX('Company+Product scope'!D:D,MATCH(Table3[[#This Row],[Company+Product key]],'Company+Product scope'!C:C,0))</f>
        <v>Yes</v>
      </c>
    </row>
    <row r="3057" spans="1:10">
      <c r="A3057" t="s">
        <v>117</v>
      </c>
      <c r="B3057" t="s">
        <v>118</v>
      </c>
      <c r="C3057" t="s">
        <v>117</v>
      </c>
      <c r="D3057" t="s">
        <v>58</v>
      </c>
      <c r="E3057">
        <v>20</v>
      </c>
      <c r="F3057" t="s">
        <v>113</v>
      </c>
      <c r="G3057" t="s">
        <v>96</v>
      </c>
      <c r="H3057" s="321">
        <v>4156207407.4074082</v>
      </c>
      <c r="I3057" t="str">
        <f>Table3[[#This Row],[Company ]]&amp;Table3[[#This Row],[Product]]</f>
        <v>FonterraMilk</v>
      </c>
      <c r="J3057" t="str">
        <f>INDEX('Company+Product scope'!D:D,MATCH(Table3[[#This Row],[Company+Product key]],'Company+Product scope'!C:C,0))</f>
        <v>Yes</v>
      </c>
    </row>
    <row r="3058" spans="1:10">
      <c r="A3058" t="s">
        <v>117</v>
      </c>
      <c r="B3058" t="s">
        <v>120</v>
      </c>
      <c r="C3058" t="s">
        <v>117</v>
      </c>
      <c r="D3058" t="s">
        <v>57</v>
      </c>
      <c r="E3058">
        <v>20</v>
      </c>
      <c r="F3058" t="s">
        <v>113</v>
      </c>
      <c r="G3058" t="s">
        <v>96</v>
      </c>
      <c r="H3058" s="321">
        <v>23670900000.000004</v>
      </c>
      <c r="I3058" t="str">
        <f>Table3[[#This Row],[Company ]]&amp;Table3[[#This Row],[Product]]</f>
        <v>Dairy Farmers of AmericaMilk</v>
      </c>
      <c r="J3058" t="str">
        <f>INDEX('Company+Product scope'!D:D,MATCH(Table3[[#This Row],[Company+Product key]],'Company+Product scope'!C:C,0))</f>
        <v>Yes</v>
      </c>
    </row>
    <row r="3059" spans="1:10">
      <c r="A3059" t="s">
        <v>117</v>
      </c>
      <c r="B3059" t="s">
        <v>121</v>
      </c>
      <c r="C3059" t="s">
        <v>117</v>
      </c>
      <c r="D3059" t="s">
        <v>64</v>
      </c>
      <c r="E3059">
        <v>20</v>
      </c>
      <c r="F3059" t="s">
        <v>113</v>
      </c>
      <c r="G3059" t="s">
        <v>96</v>
      </c>
      <c r="H3059" s="321">
        <v>16677962962.962965</v>
      </c>
      <c r="I3059" t="str">
        <f>Table3[[#This Row],[Company ]]&amp;Table3[[#This Row],[Product]]</f>
        <v>LactalisMilk</v>
      </c>
      <c r="J3059" t="str">
        <f>INDEX('Company+Product scope'!D:D,MATCH(Table3[[#This Row],[Company+Product key]],'Company+Product scope'!C:C,0))</f>
        <v>Yes</v>
      </c>
    </row>
    <row r="3060" spans="1:10">
      <c r="A3060" t="s">
        <v>117</v>
      </c>
      <c r="B3060" t="s">
        <v>122</v>
      </c>
      <c r="C3060" t="s">
        <v>117</v>
      </c>
      <c r="D3060" t="s">
        <v>64</v>
      </c>
      <c r="E3060">
        <v>20</v>
      </c>
      <c r="F3060" t="s">
        <v>113</v>
      </c>
      <c r="G3060" t="s">
        <v>96</v>
      </c>
      <c r="H3060" s="321">
        <v>9962500000.0000019</v>
      </c>
      <c r="I3060" t="str">
        <f>Table3[[#This Row],[Company ]]&amp;Table3[[#This Row],[Product]]</f>
        <v>NestléMilk</v>
      </c>
      <c r="J3060" t="str">
        <f>INDEX('Company+Product scope'!D:D,MATCH(Table3[[#This Row],[Company+Product key]],'Company+Product scope'!C:C,0))</f>
        <v>Yes</v>
      </c>
    </row>
    <row r="3061" spans="1:10">
      <c r="A3061" t="s">
        <v>117</v>
      </c>
      <c r="B3061" t="s">
        <v>123</v>
      </c>
      <c r="C3061" t="s">
        <v>117</v>
      </c>
      <c r="D3061" t="s">
        <v>64</v>
      </c>
      <c r="E3061">
        <v>20</v>
      </c>
      <c r="F3061" t="s">
        <v>113</v>
      </c>
      <c r="G3061" t="s">
        <v>96</v>
      </c>
      <c r="H3061" s="321">
        <v>9962500000.0000019</v>
      </c>
      <c r="I3061" t="str">
        <f>Table3[[#This Row],[Company ]]&amp;Table3[[#This Row],[Product]]</f>
        <v>ArlaMilk</v>
      </c>
      <c r="J3061" t="str">
        <f>INDEX('Company+Product scope'!D:D,MATCH(Table3[[#This Row],[Company+Product key]],'Company+Product scope'!C:C,0))</f>
        <v>Yes</v>
      </c>
    </row>
    <row r="3062" spans="1:10">
      <c r="A3062" t="s">
        <v>117</v>
      </c>
      <c r="B3062" t="s">
        <v>124</v>
      </c>
      <c r="C3062" t="s">
        <v>117</v>
      </c>
      <c r="D3062" t="s">
        <v>64</v>
      </c>
      <c r="E3062">
        <v>20</v>
      </c>
      <c r="F3062" t="s">
        <v>113</v>
      </c>
      <c r="G3062" t="s">
        <v>96</v>
      </c>
      <c r="H3062" s="321">
        <v>7896203703.7037048</v>
      </c>
      <c r="I3062" t="str">
        <f>Table3[[#This Row],[Company ]]&amp;Table3[[#This Row],[Product]]</f>
        <v>FrieslandCampinaMilk</v>
      </c>
      <c r="J3062" t="str">
        <f>INDEX('Company+Product scope'!D:D,MATCH(Table3[[#This Row],[Company+Product key]],'Company+Product scope'!C:C,0))</f>
        <v>Yes</v>
      </c>
    </row>
    <row r="3063" spans="1:10">
      <c r="A3063" t="s">
        <v>117</v>
      </c>
      <c r="B3063" t="s">
        <v>125</v>
      </c>
      <c r="C3063" t="s">
        <v>117</v>
      </c>
      <c r="D3063" t="s">
        <v>64</v>
      </c>
      <c r="E3063">
        <v>20</v>
      </c>
      <c r="F3063" t="s">
        <v>113</v>
      </c>
      <c r="G3063" t="s">
        <v>96</v>
      </c>
      <c r="H3063" s="321">
        <v>788449065.6751374</v>
      </c>
      <c r="I3063" t="str">
        <f>Table3[[#This Row],[Company ]]&amp;Table3[[#This Row],[Product]]</f>
        <v>Danone-IFCNMilk</v>
      </c>
      <c r="J3063" t="str">
        <f>INDEX('Company+Product scope'!D:D,MATCH(Table3[[#This Row],[Company+Product key]],'Company+Product scope'!C:C,0))</f>
        <v>Yes</v>
      </c>
    </row>
    <row r="3064" spans="1:10">
      <c r="A3064" t="s">
        <v>117</v>
      </c>
      <c r="B3064" t="s">
        <v>125</v>
      </c>
      <c r="C3064" t="s">
        <v>117</v>
      </c>
      <c r="D3064" t="s">
        <v>88</v>
      </c>
      <c r="E3064">
        <v>20</v>
      </c>
      <c r="F3064" t="s">
        <v>113</v>
      </c>
      <c r="G3064" t="s">
        <v>96</v>
      </c>
      <c r="H3064" s="321">
        <v>315379626.27005494</v>
      </c>
      <c r="I3064" t="str">
        <f>Table3[[#This Row],[Company ]]&amp;Table3[[#This Row],[Product]]</f>
        <v>Danone-IFCNMilk</v>
      </c>
      <c r="J3064" t="str">
        <f>INDEX('Company+Product scope'!D:D,MATCH(Table3[[#This Row],[Company+Product key]],'Company+Product scope'!C:C,0))</f>
        <v>Yes</v>
      </c>
    </row>
    <row r="3065" spans="1:10">
      <c r="A3065" t="s">
        <v>117</v>
      </c>
      <c r="B3065" t="s">
        <v>125</v>
      </c>
      <c r="C3065" t="s">
        <v>117</v>
      </c>
      <c r="D3065" t="s">
        <v>78</v>
      </c>
      <c r="E3065">
        <v>20</v>
      </c>
      <c r="F3065" t="s">
        <v>113</v>
      </c>
      <c r="G3065" t="s">
        <v>96</v>
      </c>
      <c r="H3065" s="321">
        <v>226679106.38160208</v>
      </c>
      <c r="I3065" t="str">
        <f>Table3[[#This Row],[Company ]]&amp;Table3[[#This Row],[Product]]</f>
        <v>Danone-IFCNMilk</v>
      </c>
      <c r="J3065" t="str">
        <f>INDEX('Company+Product scope'!D:D,MATCH(Table3[[#This Row],[Company+Product key]],'Company+Product scope'!C:C,0))</f>
        <v>Yes</v>
      </c>
    </row>
    <row r="3066" spans="1:10">
      <c r="A3066" t="s">
        <v>117</v>
      </c>
      <c r="B3066" t="s">
        <v>125</v>
      </c>
      <c r="C3066" t="s">
        <v>117</v>
      </c>
      <c r="D3066" t="s">
        <v>57</v>
      </c>
      <c r="E3066">
        <v>20</v>
      </c>
      <c r="F3066" t="s">
        <v>113</v>
      </c>
      <c r="G3066" t="s">
        <v>96</v>
      </c>
      <c r="H3066" s="321">
        <v>1543389046.0590816</v>
      </c>
      <c r="I3066" t="str">
        <f>Table3[[#This Row],[Company ]]&amp;Table3[[#This Row],[Product]]</f>
        <v>Danone-IFCNMilk</v>
      </c>
      <c r="J3066" t="str">
        <f>INDEX('Company+Product scope'!D:D,MATCH(Table3[[#This Row],[Company+Product key]],'Company+Product scope'!C:C,0))</f>
        <v>Yes</v>
      </c>
    </row>
    <row r="3067" spans="1:10">
      <c r="A3067" t="s">
        <v>117</v>
      </c>
      <c r="B3067" t="s">
        <v>125</v>
      </c>
      <c r="C3067" t="s">
        <v>117</v>
      </c>
      <c r="D3067" t="s">
        <v>54</v>
      </c>
      <c r="E3067">
        <v>20</v>
      </c>
      <c r="F3067" t="s">
        <v>113</v>
      </c>
      <c r="G3067" t="s">
        <v>96</v>
      </c>
      <c r="H3067" s="321">
        <v>498694034.03952456</v>
      </c>
      <c r="I3067" t="str">
        <f>Table3[[#This Row],[Company ]]&amp;Table3[[#This Row],[Product]]</f>
        <v>Danone-IFCNMilk</v>
      </c>
      <c r="J3067" t="str">
        <f>INDEX('Company+Product scope'!D:D,MATCH(Table3[[#This Row],[Company+Product key]],'Company+Product scope'!C:C,0))</f>
        <v>Yes</v>
      </c>
    </row>
    <row r="3068" spans="1:10">
      <c r="A3068" t="s">
        <v>117</v>
      </c>
      <c r="B3068" t="s">
        <v>125</v>
      </c>
      <c r="C3068" t="s">
        <v>117</v>
      </c>
      <c r="D3068" t="s">
        <v>82</v>
      </c>
      <c r="E3068">
        <v>20</v>
      </c>
      <c r="F3068" t="s">
        <v>113</v>
      </c>
      <c r="G3068" t="s">
        <v>96</v>
      </c>
      <c r="H3068" s="321">
        <v>86729397.224265143</v>
      </c>
      <c r="I3068" t="str">
        <f>Table3[[#This Row],[Company ]]&amp;Table3[[#This Row],[Product]]</f>
        <v>Danone-IFCNMilk</v>
      </c>
      <c r="J3068" t="str">
        <f>INDEX('Company+Product scope'!D:D,MATCH(Table3[[#This Row],[Company+Product key]],'Company+Product scope'!C:C,0))</f>
        <v>Yes</v>
      </c>
    </row>
    <row r="3069" spans="1:10">
      <c r="A3069" t="s">
        <v>117</v>
      </c>
      <c r="B3069" t="s">
        <v>125</v>
      </c>
      <c r="C3069" t="s">
        <v>117</v>
      </c>
      <c r="D3069" t="s">
        <v>126</v>
      </c>
      <c r="E3069">
        <v>20</v>
      </c>
      <c r="F3069" t="s">
        <v>113</v>
      </c>
      <c r="G3069" t="s">
        <v>96</v>
      </c>
      <c r="H3069" s="321">
        <v>126228118.78365593</v>
      </c>
      <c r="I3069" t="str">
        <f>Table3[[#This Row],[Company ]]&amp;Table3[[#This Row],[Product]]</f>
        <v>Danone-IFCNMilk</v>
      </c>
      <c r="J3069" t="str">
        <f>INDEX('Company+Product scope'!D:D,MATCH(Table3[[#This Row],[Company+Product key]],'Company+Product scope'!C:C,0))</f>
        <v>Yes</v>
      </c>
    </row>
    <row r="3070" spans="1:10">
      <c r="A3070" t="s">
        <v>117</v>
      </c>
      <c r="B3070" t="s">
        <v>127</v>
      </c>
      <c r="C3070" t="s">
        <v>117</v>
      </c>
      <c r="D3070" t="s">
        <v>57</v>
      </c>
      <c r="E3070">
        <v>20</v>
      </c>
      <c r="F3070" t="s">
        <v>113</v>
      </c>
      <c r="G3070" t="s">
        <v>96</v>
      </c>
      <c r="H3070" s="321">
        <v>8767000000.0000019</v>
      </c>
      <c r="I3070" t="str">
        <f>Table3[[#This Row],[Company ]]&amp;Table3[[#This Row],[Product]]</f>
        <v>SaputoMilk</v>
      </c>
      <c r="J3070" t="str">
        <f>INDEX('Company+Product scope'!D:D,MATCH(Table3[[#This Row],[Company+Product key]],'Company+Product scope'!C:C,0))</f>
        <v>Yes</v>
      </c>
    </row>
    <row r="3071" spans="1:10">
      <c r="A3071" t="s">
        <v>117</v>
      </c>
      <c r="B3071" t="s">
        <v>128</v>
      </c>
      <c r="C3071" t="s">
        <v>117</v>
      </c>
      <c r="D3071" t="s">
        <v>57</v>
      </c>
      <c r="E3071">
        <v>20</v>
      </c>
      <c r="F3071" t="s">
        <v>113</v>
      </c>
      <c r="G3071" t="s">
        <v>96</v>
      </c>
      <c r="H3071" s="321">
        <v>5339900000.000001</v>
      </c>
      <c r="I3071" t="str">
        <f>Table3[[#This Row],[Company ]]&amp;Table3[[#This Row],[Product]]</f>
        <v>AgropurMilk</v>
      </c>
      <c r="J3071" t="str">
        <f>INDEX('Company+Product scope'!D:D,MATCH(Table3[[#This Row],[Company+Product key]],'Company+Product scope'!C:C,0))</f>
        <v>Yes</v>
      </c>
    </row>
    <row r="3072" spans="1:10">
      <c r="A3072" t="s">
        <v>117</v>
      </c>
      <c r="B3072" t="s">
        <v>129</v>
      </c>
      <c r="C3072" t="s">
        <v>117</v>
      </c>
      <c r="D3072" t="s">
        <v>72</v>
      </c>
      <c r="E3072">
        <v>20</v>
      </c>
      <c r="F3072" t="s">
        <v>113</v>
      </c>
      <c r="G3072" t="s">
        <v>96</v>
      </c>
      <c r="H3072" s="321">
        <v>5726592592.5925932</v>
      </c>
      <c r="I3072" t="str">
        <f>Table3[[#This Row],[Company ]]&amp;Table3[[#This Row],[Product]]</f>
        <v>China Mengniu DairyMilk</v>
      </c>
      <c r="J3072" t="str">
        <f>INDEX('Company+Product scope'!D:D,MATCH(Table3[[#This Row],[Company+Product key]],'Company+Product scope'!C:C,0))</f>
        <v>Yes</v>
      </c>
    </row>
    <row r="3073" spans="1:10">
      <c r="A3073" t="s">
        <v>117</v>
      </c>
      <c r="B3073" t="s">
        <v>130</v>
      </c>
      <c r="C3073" t="s">
        <v>117</v>
      </c>
      <c r="D3073" t="s">
        <v>57</v>
      </c>
      <c r="E3073">
        <v>20</v>
      </c>
      <c r="F3073" t="s">
        <v>113</v>
      </c>
      <c r="G3073" t="s">
        <v>96</v>
      </c>
      <c r="H3073" s="321">
        <v>7173000000.000001</v>
      </c>
      <c r="I3073" t="str">
        <f>Table3[[#This Row],[Company ]]&amp;Table3[[#This Row],[Product]]</f>
        <v>GlanbiaMilk</v>
      </c>
      <c r="J3073" t="str">
        <f>INDEX('Company+Product scope'!D:D,MATCH(Table3[[#This Row],[Company+Product key]],'Company+Product scope'!C:C,0))</f>
        <v>Yes</v>
      </c>
    </row>
    <row r="3074" spans="1:10">
      <c r="A3074" t="s">
        <v>117</v>
      </c>
      <c r="B3074" t="s">
        <v>131</v>
      </c>
      <c r="C3074" t="s">
        <v>117</v>
      </c>
      <c r="D3074" t="s">
        <v>57</v>
      </c>
      <c r="E3074">
        <v>20</v>
      </c>
      <c r="F3074" t="s">
        <v>113</v>
      </c>
      <c r="G3074" t="s">
        <v>96</v>
      </c>
      <c r="H3074" s="321">
        <v>6136900000.000001</v>
      </c>
      <c r="I3074" t="str">
        <f>Table3[[#This Row],[Company ]]&amp;Table3[[#This Row],[Product]]</f>
        <v>California DiariesMilk</v>
      </c>
      <c r="J3074" t="str">
        <f>INDEX('Company+Product scope'!D:D,MATCH(Table3[[#This Row],[Company+Product key]],'Company+Product scope'!C:C,0))</f>
        <v>Yes</v>
      </c>
    </row>
    <row r="3075" spans="1:10">
      <c r="A3075" t="s">
        <v>117</v>
      </c>
      <c r="B3075" t="s">
        <v>132</v>
      </c>
      <c r="C3075" t="s">
        <v>117</v>
      </c>
      <c r="D3075" t="s">
        <v>72</v>
      </c>
      <c r="E3075">
        <v>20</v>
      </c>
      <c r="F3075" t="s">
        <v>113</v>
      </c>
      <c r="G3075" t="s">
        <v>96</v>
      </c>
      <c r="H3075" s="321">
        <v>5903703703.7037039</v>
      </c>
      <c r="I3075" t="str">
        <f>Table3[[#This Row],[Company ]]&amp;Table3[[#This Row],[Product]]</f>
        <v>Yili Milk</v>
      </c>
      <c r="J3075" t="str">
        <f>INDEX('Company+Product scope'!D:D,MATCH(Table3[[#This Row],[Company+Product key]],'Company+Product scope'!C:C,0))</f>
        <v>Yes</v>
      </c>
    </row>
    <row r="3076" spans="1:10">
      <c r="A3076" t="s">
        <v>117</v>
      </c>
      <c r="B3076" t="s">
        <v>133</v>
      </c>
      <c r="C3076" t="s">
        <v>117</v>
      </c>
      <c r="D3076" t="s">
        <v>64</v>
      </c>
      <c r="E3076">
        <v>20</v>
      </c>
      <c r="F3076" t="s">
        <v>113</v>
      </c>
      <c r="G3076" t="s">
        <v>96</v>
      </c>
      <c r="H3076" s="321">
        <v>4944351851.8518524</v>
      </c>
      <c r="I3076" t="str">
        <f>Table3[[#This Row],[Company ]]&amp;Table3[[#This Row],[Product]]</f>
        <v>MüllerMilk</v>
      </c>
      <c r="J3076" t="str">
        <f>INDEX('Company+Product scope'!D:D,MATCH(Table3[[#This Row],[Company+Product key]],'Company+Product scope'!C:C,0))</f>
        <v>Yes</v>
      </c>
    </row>
    <row r="3077" spans="1:10">
      <c r="A3077" t="s">
        <v>117</v>
      </c>
      <c r="B3077" t="s">
        <v>134</v>
      </c>
      <c r="C3077" t="s">
        <v>117</v>
      </c>
      <c r="D3077" t="s">
        <v>135</v>
      </c>
      <c r="E3077">
        <v>20</v>
      </c>
      <c r="F3077" t="s">
        <v>113</v>
      </c>
      <c r="G3077" t="s">
        <v>96</v>
      </c>
      <c r="H3077" s="321">
        <v>2833777777.7777781</v>
      </c>
      <c r="I3077" t="str">
        <f>Table3[[#This Row],[Company ]]&amp;Table3[[#This Row],[Product]]</f>
        <v>AmulMilk</v>
      </c>
      <c r="J3077" t="str">
        <f>INDEX('Company+Product scope'!D:D,MATCH(Table3[[#This Row],[Company+Product key]],'Company+Product scope'!C:C,0))</f>
        <v>Yes</v>
      </c>
    </row>
    <row r="3078" spans="1:10">
      <c r="A3078" t="s">
        <v>117</v>
      </c>
      <c r="B3078" t="s">
        <v>118</v>
      </c>
      <c r="C3078" t="s">
        <v>117</v>
      </c>
      <c r="D3078" t="s">
        <v>58</v>
      </c>
      <c r="E3078">
        <v>20</v>
      </c>
      <c r="F3078" t="s">
        <v>114</v>
      </c>
      <c r="G3078" t="s">
        <v>96</v>
      </c>
      <c r="H3078" s="321">
        <v>0</v>
      </c>
      <c r="I3078" t="str">
        <f>Table3[[#This Row],[Company ]]&amp;Table3[[#This Row],[Product]]</f>
        <v>FonterraMilk</v>
      </c>
      <c r="J3078" t="str">
        <f>INDEX('Company+Product scope'!D:D,MATCH(Table3[[#This Row],[Company+Product key]],'Company+Product scope'!C:C,0))</f>
        <v>Yes</v>
      </c>
    </row>
    <row r="3079" spans="1:10">
      <c r="A3079" t="s">
        <v>117</v>
      </c>
      <c r="B3079" t="s">
        <v>120</v>
      </c>
      <c r="C3079" t="s">
        <v>117</v>
      </c>
      <c r="D3079" t="s">
        <v>57</v>
      </c>
      <c r="E3079">
        <v>20</v>
      </c>
      <c r="F3079" t="s">
        <v>114</v>
      </c>
      <c r="G3079" t="s">
        <v>96</v>
      </c>
      <c r="H3079" s="321">
        <v>3267000000</v>
      </c>
      <c r="I3079" t="str">
        <f>Table3[[#This Row],[Company ]]&amp;Table3[[#This Row],[Product]]</f>
        <v>Dairy Farmers of AmericaMilk</v>
      </c>
      <c r="J3079" t="str">
        <f>INDEX('Company+Product scope'!D:D,MATCH(Table3[[#This Row],[Company+Product key]],'Company+Product scope'!C:C,0))</f>
        <v>Yes</v>
      </c>
    </row>
    <row r="3080" spans="1:10">
      <c r="A3080" t="s">
        <v>117</v>
      </c>
      <c r="B3080" t="s">
        <v>121</v>
      </c>
      <c r="C3080" t="s">
        <v>117</v>
      </c>
      <c r="D3080" t="s">
        <v>64</v>
      </c>
      <c r="E3080">
        <v>20</v>
      </c>
      <c r="F3080" t="s">
        <v>114</v>
      </c>
      <c r="G3080" t="s">
        <v>96</v>
      </c>
      <c r="H3080" s="321">
        <v>3164000000.0000005</v>
      </c>
      <c r="I3080" t="str">
        <f>Table3[[#This Row],[Company ]]&amp;Table3[[#This Row],[Product]]</f>
        <v>LactalisMilk</v>
      </c>
      <c r="J3080" t="str">
        <f>INDEX('Company+Product scope'!D:D,MATCH(Table3[[#This Row],[Company+Product key]],'Company+Product scope'!C:C,0))</f>
        <v>Yes</v>
      </c>
    </row>
    <row r="3081" spans="1:10">
      <c r="A3081" t="s">
        <v>117</v>
      </c>
      <c r="B3081" t="s">
        <v>122</v>
      </c>
      <c r="C3081" t="s">
        <v>117</v>
      </c>
      <c r="D3081" t="s">
        <v>64</v>
      </c>
      <c r="E3081">
        <v>20</v>
      </c>
      <c r="F3081" t="s">
        <v>114</v>
      </c>
      <c r="G3081" t="s">
        <v>96</v>
      </c>
      <c r="H3081" s="321">
        <v>1890000000.0000002</v>
      </c>
      <c r="I3081" t="str">
        <f>Table3[[#This Row],[Company ]]&amp;Table3[[#This Row],[Product]]</f>
        <v>NestléMilk</v>
      </c>
      <c r="J3081" t="str">
        <f>INDEX('Company+Product scope'!D:D,MATCH(Table3[[#This Row],[Company+Product key]],'Company+Product scope'!C:C,0))</f>
        <v>Yes</v>
      </c>
    </row>
    <row r="3082" spans="1:10">
      <c r="A3082" t="s">
        <v>117</v>
      </c>
      <c r="B3082" t="s">
        <v>123</v>
      </c>
      <c r="C3082" t="s">
        <v>117</v>
      </c>
      <c r="D3082" t="s">
        <v>64</v>
      </c>
      <c r="E3082">
        <v>20</v>
      </c>
      <c r="F3082" t="s">
        <v>114</v>
      </c>
      <c r="G3082" t="s">
        <v>96</v>
      </c>
      <c r="H3082" s="321">
        <v>1890000000.0000002</v>
      </c>
      <c r="I3082" t="str">
        <f>Table3[[#This Row],[Company ]]&amp;Table3[[#This Row],[Product]]</f>
        <v>ArlaMilk</v>
      </c>
      <c r="J3082" t="str">
        <f>INDEX('Company+Product scope'!D:D,MATCH(Table3[[#This Row],[Company+Product key]],'Company+Product scope'!C:C,0))</f>
        <v>Yes</v>
      </c>
    </row>
    <row r="3083" spans="1:10">
      <c r="A3083" t="s">
        <v>117</v>
      </c>
      <c r="B3083" t="s">
        <v>124</v>
      </c>
      <c r="C3083" t="s">
        <v>117</v>
      </c>
      <c r="D3083" t="s">
        <v>64</v>
      </c>
      <c r="E3083">
        <v>20</v>
      </c>
      <c r="F3083" t="s">
        <v>114</v>
      </c>
      <c r="G3083" t="s">
        <v>96</v>
      </c>
      <c r="H3083" s="321">
        <v>1498000000.0000002</v>
      </c>
      <c r="I3083" t="str">
        <f>Table3[[#This Row],[Company ]]&amp;Table3[[#This Row],[Product]]</f>
        <v>FrieslandCampinaMilk</v>
      </c>
      <c r="J3083" t="str">
        <f>INDEX('Company+Product scope'!D:D,MATCH(Table3[[#This Row],[Company+Product key]],'Company+Product scope'!C:C,0))</f>
        <v>Yes</v>
      </c>
    </row>
    <row r="3084" spans="1:10">
      <c r="A3084" t="s">
        <v>117</v>
      </c>
      <c r="B3084" t="s">
        <v>125</v>
      </c>
      <c r="C3084" t="s">
        <v>117</v>
      </c>
      <c r="D3084" t="s">
        <v>64</v>
      </c>
      <c r="E3084">
        <v>20</v>
      </c>
      <c r="F3084" t="s">
        <v>114</v>
      </c>
      <c r="G3084" t="s">
        <v>96</v>
      </c>
      <c r="H3084" s="321">
        <v>149577790.12557188</v>
      </c>
      <c r="I3084" t="str">
        <f>Table3[[#This Row],[Company ]]&amp;Table3[[#This Row],[Product]]</f>
        <v>Danone-IFCNMilk</v>
      </c>
      <c r="J3084" t="str">
        <f>INDEX('Company+Product scope'!D:D,MATCH(Table3[[#This Row],[Company+Product key]],'Company+Product scope'!C:C,0))</f>
        <v>Yes</v>
      </c>
    </row>
    <row r="3085" spans="1:10">
      <c r="A3085" t="s">
        <v>117</v>
      </c>
      <c r="B3085" t="s">
        <v>125</v>
      </c>
      <c r="C3085" t="s">
        <v>117</v>
      </c>
      <c r="D3085" t="s">
        <v>88</v>
      </c>
      <c r="E3085">
        <v>20</v>
      </c>
      <c r="F3085" t="s">
        <v>114</v>
      </c>
      <c r="G3085" t="s">
        <v>96</v>
      </c>
      <c r="H3085" s="321">
        <v>100163698.74480256</v>
      </c>
      <c r="I3085" t="str">
        <f>Table3[[#This Row],[Company ]]&amp;Table3[[#This Row],[Product]]</f>
        <v>Danone-IFCNMilk</v>
      </c>
      <c r="J3085" t="str">
        <f>INDEX('Company+Product scope'!D:D,MATCH(Table3[[#This Row],[Company+Product key]],'Company+Product scope'!C:C,0))</f>
        <v>Yes</v>
      </c>
    </row>
    <row r="3086" spans="1:10">
      <c r="A3086" t="s">
        <v>117</v>
      </c>
      <c r="B3086" t="s">
        <v>125</v>
      </c>
      <c r="C3086" t="s">
        <v>117</v>
      </c>
      <c r="D3086" t="s">
        <v>78</v>
      </c>
      <c r="E3086">
        <v>20</v>
      </c>
      <c r="F3086" t="s">
        <v>114</v>
      </c>
      <c r="G3086" t="s">
        <v>96</v>
      </c>
      <c r="H3086" s="321">
        <v>307168676.15072799</v>
      </c>
      <c r="I3086" t="str">
        <f>Table3[[#This Row],[Company ]]&amp;Table3[[#This Row],[Product]]</f>
        <v>Danone-IFCNMilk</v>
      </c>
      <c r="J3086" t="str">
        <f>INDEX('Company+Product scope'!D:D,MATCH(Table3[[#This Row],[Company+Product key]],'Company+Product scope'!C:C,0))</f>
        <v>Yes</v>
      </c>
    </row>
    <row r="3087" spans="1:10">
      <c r="A3087" t="s">
        <v>117</v>
      </c>
      <c r="B3087" t="s">
        <v>125</v>
      </c>
      <c r="C3087" t="s">
        <v>117</v>
      </c>
      <c r="D3087" t="s">
        <v>57</v>
      </c>
      <c r="E3087">
        <v>20</v>
      </c>
      <c r="F3087" t="s">
        <v>114</v>
      </c>
      <c r="G3087" t="s">
        <v>96</v>
      </c>
      <c r="H3087" s="321">
        <v>213014799.33061349</v>
      </c>
      <c r="I3087" t="str">
        <f>Table3[[#This Row],[Company ]]&amp;Table3[[#This Row],[Product]]</f>
        <v>Danone-IFCNMilk</v>
      </c>
      <c r="J3087" t="str">
        <f>INDEX('Company+Product scope'!D:D,MATCH(Table3[[#This Row],[Company+Product key]],'Company+Product scope'!C:C,0))</f>
        <v>Yes</v>
      </c>
    </row>
    <row r="3088" spans="1:10">
      <c r="A3088" t="s">
        <v>117</v>
      </c>
      <c r="B3088" t="s">
        <v>125</v>
      </c>
      <c r="C3088" t="s">
        <v>117</v>
      </c>
      <c r="D3088" t="s">
        <v>54</v>
      </c>
      <c r="E3088">
        <v>20</v>
      </c>
      <c r="F3088" t="s">
        <v>114</v>
      </c>
      <c r="G3088" t="s">
        <v>96</v>
      </c>
      <c r="H3088" s="321">
        <v>132216082.34313942</v>
      </c>
      <c r="I3088" t="str">
        <f>Table3[[#This Row],[Company ]]&amp;Table3[[#This Row],[Product]]</f>
        <v>Danone-IFCNMilk</v>
      </c>
      <c r="J3088" t="str">
        <f>INDEX('Company+Product scope'!D:D,MATCH(Table3[[#This Row],[Company+Product key]],'Company+Product scope'!C:C,0))</f>
        <v>Yes</v>
      </c>
    </row>
    <row r="3089" spans="1:10">
      <c r="A3089" t="s">
        <v>117</v>
      </c>
      <c r="B3089" t="s">
        <v>125</v>
      </c>
      <c r="C3089" t="s">
        <v>117</v>
      </c>
      <c r="D3089" t="s">
        <v>82</v>
      </c>
      <c r="E3089">
        <v>20</v>
      </c>
      <c r="F3089" t="s">
        <v>114</v>
      </c>
      <c r="G3089" t="s">
        <v>96</v>
      </c>
      <c r="H3089" s="321">
        <v>88144054.895426288</v>
      </c>
      <c r="I3089" t="str">
        <f>Table3[[#This Row],[Company ]]&amp;Table3[[#This Row],[Product]]</f>
        <v>Danone-IFCNMilk</v>
      </c>
      <c r="J3089" t="str">
        <f>INDEX('Company+Product scope'!D:D,MATCH(Table3[[#This Row],[Company+Product key]],'Company+Product scope'!C:C,0))</f>
        <v>Yes</v>
      </c>
    </row>
    <row r="3090" spans="1:10">
      <c r="A3090" t="s">
        <v>117</v>
      </c>
      <c r="B3090" t="s">
        <v>125</v>
      </c>
      <c r="C3090" t="s">
        <v>117</v>
      </c>
      <c r="D3090" t="s">
        <v>126</v>
      </c>
      <c r="E3090">
        <v>20</v>
      </c>
      <c r="F3090" t="s">
        <v>114</v>
      </c>
      <c r="G3090" t="s">
        <v>96</v>
      </c>
      <c r="H3090" s="321">
        <v>149668221.14247784</v>
      </c>
      <c r="I3090" t="str">
        <f>Table3[[#This Row],[Company ]]&amp;Table3[[#This Row],[Product]]</f>
        <v>Danone-IFCNMilk</v>
      </c>
      <c r="J3090" t="str">
        <f>INDEX('Company+Product scope'!D:D,MATCH(Table3[[#This Row],[Company+Product key]],'Company+Product scope'!C:C,0))</f>
        <v>Yes</v>
      </c>
    </row>
    <row r="3091" spans="1:10">
      <c r="A3091" t="s">
        <v>117</v>
      </c>
      <c r="B3091" t="s">
        <v>127</v>
      </c>
      <c r="C3091" t="s">
        <v>117</v>
      </c>
      <c r="D3091" t="s">
        <v>57</v>
      </c>
      <c r="E3091">
        <v>20</v>
      </c>
      <c r="F3091" t="s">
        <v>114</v>
      </c>
      <c r="G3091" t="s">
        <v>96</v>
      </c>
      <c r="H3091" s="321">
        <v>1210000000</v>
      </c>
      <c r="I3091" t="str">
        <f>Table3[[#This Row],[Company ]]&amp;Table3[[#This Row],[Product]]</f>
        <v>SaputoMilk</v>
      </c>
      <c r="J3091" t="str">
        <f>INDEX('Company+Product scope'!D:D,MATCH(Table3[[#This Row],[Company+Product key]],'Company+Product scope'!C:C,0))</f>
        <v>Yes</v>
      </c>
    </row>
    <row r="3092" spans="1:10">
      <c r="A3092" t="s">
        <v>117</v>
      </c>
      <c r="B3092" t="s">
        <v>128</v>
      </c>
      <c r="C3092" t="s">
        <v>117</v>
      </c>
      <c r="D3092" t="s">
        <v>57</v>
      </c>
      <c r="E3092">
        <v>20</v>
      </c>
      <c r="F3092" t="s">
        <v>114</v>
      </c>
      <c r="G3092" t="s">
        <v>96</v>
      </c>
      <c r="H3092" s="321">
        <v>737000000</v>
      </c>
      <c r="I3092" t="str">
        <f>Table3[[#This Row],[Company ]]&amp;Table3[[#This Row],[Product]]</f>
        <v>AgropurMilk</v>
      </c>
      <c r="J3092" t="str">
        <f>INDEX('Company+Product scope'!D:D,MATCH(Table3[[#This Row],[Company+Product key]],'Company+Product scope'!C:C,0))</f>
        <v>Yes</v>
      </c>
    </row>
    <row r="3093" spans="1:10">
      <c r="A3093" t="s">
        <v>117</v>
      </c>
      <c r="B3093" t="s">
        <v>129</v>
      </c>
      <c r="C3093" t="s">
        <v>117</v>
      </c>
      <c r="D3093" t="s">
        <v>72</v>
      </c>
      <c r="E3093">
        <v>20</v>
      </c>
      <c r="F3093" t="s">
        <v>114</v>
      </c>
      <c r="G3093" t="s">
        <v>96</v>
      </c>
      <c r="H3093" s="321">
        <v>1358000000.0000002</v>
      </c>
      <c r="I3093" t="str">
        <f>Table3[[#This Row],[Company ]]&amp;Table3[[#This Row],[Product]]</f>
        <v>China Mengniu DairyMilk</v>
      </c>
      <c r="J3093" t="str">
        <f>INDEX('Company+Product scope'!D:D,MATCH(Table3[[#This Row],[Company+Product key]],'Company+Product scope'!C:C,0))</f>
        <v>Yes</v>
      </c>
    </row>
    <row r="3094" spans="1:10">
      <c r="A3094" t="s">
        <v>117</v>
      </c>
      <c r="B3094" t="s">
        <v>130</v>
      </c>
      <c r="C3094" t="s">
        <v>117</v>
      </c>
      <c r="D3094" t="s">
        <v>57</v>
      </c>
      <c r="E3094">
        <v>20</v>
      </c>
      <c r="F3094" t="s">
        <v>114</v>
      </c>
      <c r="G3094" t="s">
        <v>96</v>
      </c>
      <c r="H3094" s="321">
        <v>990000000</v>
      </c>
      <c r="I3094" t="str">
        <f>Table3[[#This Row],[Company ]]&amp;Table3[[#This Row],[Product]]</f>
        <v>GlanbiaMilk</v>
      </c>
      <c r="J3094" t="str">
        <f>INDEX('Company+Product scope'!D:D,MATCH(Table3[[#This Row],[Company+Product key]],'Company+Product scope'!C:C,0))</f>
        <v>Yes</v>
      </c>
    </row>
    <row r="3095" spans="1:10">
      <c r="A3095" t="s">
        <v>117</v>
      </c>
      <c r="B3095" t="s">
        <v>131</v>
      </c>
      <c r="C3095" t="s">
        <v>117</v>
      </c>
      <c r="D3095" t="s">
        <v>57</v>
      </c>
      <c r="E3095">
        <v>20</v>
      </c>
      <c r="F3095" t="s">
        <v>114</v>
      </c>
      <c r="G3095" t="s">
        <v>96</v>
      </c>
      <c r="H3095" s="321">
        <v>847000000</v>
      </c>
      <c r="I3095" t="str">
        <f>Table3[[#This Row],[Company ]]&amp;Table3[[#This Row],[Product]]</f>
        <v>California DiariesMilk</v>
      </c>
      <c r="J3095" t="str">
        <f>INDEX('Company+Product scope'!D:D,MATCH(Table3[[#This Row],[Company+Product key]],'Company+Product scope'!C:C,0))</f>
        <v>Yes</v>
      </c>
    </row>
    <row r="3096" spans="1:10">
      <c r="A3096" t="s">
        <v>117</v>
      </c>
      <c r="B3096" t="s">
        <v>132</v>
      </c>
      <c r="C3096" t="s">
        <v>117</v>
      </c>
      <c r="D3096" t="s">
        <v>72</v>
      </c>
      <c r="E3096">
        <v>20</v>
      </c>
      <c r="F3096" t="s">
        <v>114</v>
      </c>
      <c r="G3096" t="s">
        <v>96</v>
      </c>
      <c r="H3096" s="321">
        <v>1400000000.0000002</v>
      </c>
      <c r="I3096" t="str">
        <f>Table3[[#This Row],[Company ]]&amp;Table3[[#This Row],[Product]]</f>
        <v>Yili Milk</v>
      </c>
      <c r="J3096" t="str">
        <f>INDEX('Company+Product scope'!D:D,MATCH(Table3[[#This Row],[Company+Product key]],'Company+Product scope'!C:C,0))</f>
        <v>Yes</v>
      </c>
    </row>
    <row r="3097" spans="1:10">
      <c r="A3097" t="s">
        <v>117</v>
      </c>
      <c r="B3097" t="s">
        <v>133</v>
      </c>
      <c r="C3097" t="s">
        <v>117</v>
      </c>
      <c r="D3097" t="s">
        <v>64</v>
      </c>
      <c r="E3097">
        <v>20</v>
      </c>
      <c r="F3097" t="s">
        <v>114</v>
      </c>
      <c r="G3097" t="s">
        <v>96</v>
      </c>
      <c r="H3097" s="321">
        <v>938000000.00000012</v>
      </c>
      <c r="I3097" t="str">
        <f>Table3[[#This Row],[Company ]]&amp;Table3[[#This Row],[Product]]</f>
        <v>MüllerMilk</v>
      </c>
      <c r="J3097" t="str">
        <f>INDEX('Company+Product scope'!D:D,MATCH(Table3[[#This Row],[Company+Product key]],'Company+Product scope'!C:C,0))</f>
        <v>Yes</v>
      </c>
    </row>
    <row r="3098" spans="1:10">
      <c r="A3098" t="s">
        <v>117</v>
      </c>
      <c r="B3098" t="s">
        <v>134</v>
      </c>
      <c r="C3098" t="s">
        <v>117</v>
      </c>
      <c r="D3098" t="s">
        <v>135</v>
      </c>
      <c r="E3098">
        <v>20</v>
      </c>
      <c r="F3098" t="s">
        <v>114</v>
      </c>
      <c r="G3098" t="s">
        <v>96</v>
      </c>
      <c r="H3098" s="321">
        <v>1440000000</v>
      </c>
      <c r="I3098" t="str">
        <f>Table3[[#This Row],[Company ]]&amp;Table3[[#This Row],[Product]]</f>
        <v>AmulMilk</v>
      </c>
      <c r="J3098" t="str">
        <f>INDEX('Company+Product scope'!D:D,MATCH(Table3[[#This Row],[Company+Product key]],'Company+Product scope'!C:C,0))</f>
        <v>Yes</v>
      </c>
    </row>
    <row r="3099" spans="1:10">
      <c r="A3099" t="s">
        <v>117</v>
      </c>
      <c r="B3099" t="s">
        <v>118</v>
      </c>
      <c r="C3099" t="s">
        <v>117</v>
      </c>
      <c r="D3099" t="s">
        <v>58</v>
      </c>
      <c r="E3099">
        <v>20</v>
      </c>
      <c r="F3099" t="s">
        <v>115</v>
      </c>
      <c r="G3099" t="s">
        <v>96</v>
      </c>
      <c r="H3099" s="321">
        <v>1408000000</v>
      </c>
      <c r="I3099" t="str">
        <f>Table3[[#This Row],[Company ]]&amp;Table3[[#This Row],[Product]]</f>
        <v>FonterraMilk</v>
      </c>
      <c r="J3099" t="str">
        <f>INDEX('Company+Product scope'!D:D,MATCH(Table3[[#This Row],[Company+Product key]],'Company+Product scope'!C:C,0))</f>
        <v>Yes</v>
      </c>
    </row>
    <row r="3100" spans="1:10">
      <c r="A3100" t="s">
        <v>117</v>
      </c>
      <c r="B3100" t="s">
        <v>120</v>
      </c>
      <c r="C3100" t="s">
        <v>117</v>
      </c>
      <c r="D3100" t="s">
        <v>57</v>
      </c>
      <c r="E3100">
        <v>20</v>
      </c>
      <c r="F3100" t="s">
        <v>115</v>
      </c>
      <c r="G3100" t="s">
        <v>96</v>
      </c>
      <c r="H3100" s="321">
        <v>2673000000.0000005</v>
      </c>
      <c r="I3100" t="str">
        <f>Table3[[#This Row],[Company ]]&amp;Table3[[#This Row],[Product]]</f>
        <v>Dairy Farmers of AmericaMilk</v>
      </c>
      <c r="J3100" t="str">
        <f>INDEX('Company+Product scope'!D:D,MATCH(Table3[[#This Row],[Company+Product key]],'Company+Product scope'!C:C,0))</f>
        <v>Yes</v>
      </c>
    </row>
    <row r="3101" spans="1:10">
      <c r="A3101" t="s">
        <v>117</v>
      </c>
      <c r="B3101" t="s">
        <v>121</v>
      </c>
      <c r="C3101" t="s">
        <v>117</v>
      </c>
      <c r="D3101" t="s">
        <v>64</v>
      </c>
      <c r="E3101">
        <v>20</v>
      </c>
      <c r="F3101" t="s">
        <v>115</v>
      </c>
      <c r="G3101" t="s">
        <v>96</v>
      </c>
      <c r="H3101" s="321">
        <v>1808000000</v>
      </c>
      <c r="I3101" t="str">
        <f>Table3[[#This Row],[Company ]]&amp;Table3[[#This Row],[Product]]</f>
        <v>LactalisMilk</v>
      </c>
      <c r="J3101" t="str">
        <f>INDEX('Company+Product scope'!D:D,MATCH(Table3[[#This Row],[Company+Product key]],'Company+Product scope'!C:C,0))</f>
        <v>Yes</v>
      </c>
    </row>
    <row r="3102" spans="1:10">
      <c r="A3102" t="s">
        <v>117</v>
      </c>
      <c r="B3102" t="s">
        <v>122</v>
      </c>
      <c r="C3102" t="s">
        <v>117</v>
      </c>
      <c r="D3102" t="s">
        <v>64</v>
      </c>
      <c r="E3102">
        <v>20</v>
      </c>
      <c r="F3102" t="s">
        <v>115</v>
      </c>
      <c r="G3102" t="s">
        <v>96</v>
      </c>
      <c r="H3102" s="321">
        <v>1080000000</v>
      </c>
      <c r="I3102" t="str">
        <f>Table3[[#This Row],[Company ]]&amp;Table3[[#This Row],[Product]]</f>
        <v>NestléMilk</v>
      </c>
      <c r="J3102" t="str">
        <f>INDEX('Company+Product scope'!D:D,MATCH(Table3[[#This Row],[Company+Product key]],'Company+Product scope'!C:C,0))</f>
        <v>Yes</v>
      </c>
    </row>
    <row r="3103" spans="1:10">
      <c r="A3103" t="s">
        <v>117</v>
      </c>
      <c r="B3103" t="s">
        <v>123</v>
      </c>
      <c r="C3103" t="s">
        <v>117</v>
      </c>
      <c r="D3103" t="s">
        <v>64</v>
      </c>
      <c r="E3103">
        <v>20</v>
      </c>
      <c r="F3103" t="s">
        <v>115</v>
      </c>
      <c r="G3103" t="s">
        <v>96</v>
      </c>
      <c r="H3103" s="321">
        <v>1080000000</v>
      </c>
      <c r="I3103" t="str">
        <f>Table3[[#This Row],[Company ]]&amp;Table3[[#This Row],[Product]]</f>
        <v>ArlaMilk</v>
      </c>
      <c r="J3103" t="str">
        <f>INDEX('Company+Product scope'!D:D,MATCH(Table3[[#This Row],[Company+Product key]],'Company+Product scope'!C:C,0))</f>
        <v>Yes</v>
      </c>
    </row>
    <row r="3104" spans="1:10">
      <c r="A3104" t="s">
        <v>117</v>
      </c>
      <c r="B3104" t="s">
        <v>124</v>
      </c>
      <c r="C3104" t="s">
        <v>117</v>
      </c>
      <c r="D3104" t="s">
        <v>64</v>
      </c>
      <c r="E3104">
        <v>20</v>
      </c>
      <c r="F3104" t="s">
        <v>115</v>
      </c>
      <c r="G3104" t="s">
        <v>96</v>
      </c>
      <c r="H3104" s="321">
        <v>856000000</v>
      </c>
      <c r="I3104" t="str">
        <f>Table3[[#This Row],[Company ]]&amp;Table3[[#This Row],[Product]]</f>
        <v>FrieslandCampinaMilk</v>
      </c>
      <c r="J3104" t="str">
        <f>INDEX('Company+Product scope'!D:D,MATCH(Table3[[#This Row],[Company+Product key]],'Company+Product scope'!C:C,0))</f>
        <v>Yes</v>
      </c>
    </row>
    <row r="3105" spans="1:10">
      <c r="A3105" t="s">
        <v>117</v>
      </c>
      <c r="B3105" t="s">
        <v>125</v>
      </c>
      <c r="C3105" t="s">
        <v>117</v>
      </c>
      <c r="D3105" t="s">
        <v>64</v>
      </c>
      <c r="E3105">
        <v>20</v>
      </c>
      <c r="F3105" t="s">
        <v>115</v>
      </c>
      <c r="G3105" t="s">
        <v>96</v>
      </c>
      <c r="H3105" s="321">
        <v>85473022.9288982</v>
      </c>
      <c r="I3105" t="str">
        <f>Table3[[#This Row],[Company ]]&amp;Table3[[#This Row],[Product]]</f>
        <v>Danone-IFCNMilk</v>
      </c>
      <c r="J3105" t="str">
        <f>INDEX('Company+Product scope'!D:D,MATCH(Table3[[#This Row],[Company+Product key]],'Company+Product scope'!C:C,0))</f>
        <v>Yes</v>
      </c>
    </row>
    <row r="3106" spans="1:10">
      <c r="A3106" t="s">
        <v>117</v>
      </c>
      <c r="B3106" t="s">
        <v>125</v>
      </c>
      <c r="C3106" t="s">
        <v>117</v>
      </c>
      <c r="D3106" t="s">
        <v>88</v>
      </c>
      <c r="E3106">
        <v>20</v>
      </c>
      <c r="F3106" t="s">
        <v>115</v>
      </c>
      <c r="G3106" t="s">
        <v>96</v>
      </c>
      <c r="H3106" s="321">
        <v>53420639.33056137</v>
      </c>
      <c r="I3106" t="str">
        <f>Table3[[#This Row],[Company ]]&amp;Table3[[#This Row],[Product]]</f>
        <v>Danone-IFCNMilk</v>
      </c>
      <c r="J3106" t="str">
        <f>INDEX('Company+Product scope'!D:D,MATCH(Table3[[#This Row],[Company+Product key]],'Company+Product scope'!C:C,0))</f>
        <v>Yes</v>
      </c>
    </row>
    <row r="3107" spans="1:10">
      <c r="A3107" t="s">
        <v>117</v>
      </c>
      <c r="B3107" t="s">
        <v>125</v>
      </c>
      <c r="C3107" t="s">
        <v>117</v>
      </c>
      <c r="D3107" t="s">
        <v>78</v>
      </c>
      <c r="E3107">
        <v>20</v>
      </c>
      <c r="F3107" t="s">
        <v>115</v>
      </c>
      <c r="G3107" t="s">
        <v>96</v>
      </c>
      <c r="H3107" s="321">
        <v>138225904.2678276</v>
      </c>
      <c r="I3107" t="str">
        <f>Table3[[#This Row],[Company ]]&amp;Table3[[#This Row],[Product]]</f>
        <v>Danone-IFCNMilk</v>
      </c>
      <c r="J3107" t="str">
        <f>INDEX('Company+Product scope'!D:D,MATCH(Table3[[#This Row],[Company+Product key]],'Company+Product scope'!C:C,0))</f>
        <v>Yes</v>
      </c>
    </row>
    <row r="3108" spans="1:10">
      <c r="A3108" t="s">
        <v>117</v>
      </c>
      <c r="B3108" t="s">
        <v>125</v>
      </c>
      <c r="C3108" t="s">
        <v>117</v>
      </c>
      <c r="D3108" t="s">
        <v>57</v>
      </c>
      <c r="E3108">
        <v>20</v>
      </c>
      <c r="F3108" t="s">
        <v>115</v>
      </c>
      <c r="G3108" t="s">
        <v>96</v>
      </c>
      <c r="H3108" s="321">
        <v>174284835.8159565</v>
      </c>
      <c r="I3108" t="str">
        <f>Table3[[#This Row],[Company ]]&amp;Table3[[#This Row],[Product]]</f>
        <v>Danone-IFCNMilk</v>
      </c>
      <c r="J3108" t="str">
        <f>INDEX('Company+Product scope'!D:D,MATCH(Table3[[#This Row],[Company+Product key]],'Company+Product scope'!C:C,0))</f>
        <v>Yes</v>
      </c>
    </row>
    <row r="3109" spans="1:10">
      <c r="A3109" t="s">
        <v>117</v>
      </c>
      <c r="B3109" t="s">
        <v>125</v>
      </c>
      <c r="C3109" t="s">
        <v>117</v>
      </c>
      <c r="D3109" t="s">
        <v>54</v>
      </c>
      <c r="E3109">
        <v>20</v>
      </c>
      <c r="F3109" t="s">
        <v>115</v>
      </c>
      <c r="G3109" t="s">
        <v>96</v>
      </c>
      <c r="H3109" s="321">
        <v>58762703.263617523</v>
      </c>
      <c r="I3109" t="str">
        <f>Table3[[#This Row],[Company ]]&amp;Table3[[#This Row],[Product]]</f>
        <v>Danone-IFCNMilk</v>
      </c>
      <c r="J3109" t="str">
        <f>INDEX('Company+Product scope'!D:D,MATCH(Table3[[#This Row],[Company+Product key]],'Company+Product scope'!C:C,0))</f>
        <v>Yes</v>
      </c>
    </row>
    <row r="3110" spans="1:10">
      <c r="A3110" t="s">
        <v>117</v>
      </c>
      <c r="B3110" t="s">
        <v>125</v>
      </c>
      <c r="C3110" t="s">
        <v>117</v>
      </c>
      <c r="D3110" t="s">
        <v>82</v>
      </c>
      <c r="E3110">
        <v>20</v>
      </c>
      <c r="F3110" t="s">
        <v>115</v>
      </c>
      <c r="G3110" t="s">
        <v>96</v>
      </c>
      <c r="H3110" s="321">
        <v>34278243.570443563</v>
      </c>
      <c r="I3110" t="str">
        <f>Table3[[#This Row],[Company ]]&amp;Table3[[#This Row],[Product]]</f>
        <v>Danone-IFCNMilk</v>
      </c>
      <c r="J3110" t="str">
        <f>INDEX('Company+Product scope'!D:D,MATCH(Table3[[#This Row],[Company+Product key]],'Company+Product scope'!C:C,0))</f>
        <v>Yes</v>
      </c>
    </row>
    <row r="3111" spans="1:10">
      <c r="A3111" t="s">
        <v>117</v>
      </c>
      <c r="B3111" t="s">
        <v>125</v>
      </c>
      <c r="C3111" t="s">
        <v>117</v>
      </c>
      <c r="D3111" t="s">
        <v>126</v>
      </c>
      <c r="E3111">
        <v>20</v>
      </c>
      <c r="F3111" t="s">
        <v>115</v>
      </c>
      <c r="G3111" t="s">
        <v>96</v>
      </c>
      <c r="H3111" s="321">
        <v>13363234.030578379</v>
      </c>
      <c r="I3111" t="str">
        <f>Table3[[#This Row],[Company ]]&amp;Table3[[#This Row],[Product]]</f>
        <v>Danone-IFCNMilk</v>
      </c>
      <c r="J3111" t="str">
        <f>INDEX('Company+Product scope'!D:D,MATCH(Table3[[#This Row],[Company+Product key]],'Company+Product scope'!C:C,0))</f>
        <v>Yes</v>
      </c>
    </row>
    <row r="3112" spans="1:10">
      <c r="A3112" t="s">
        <v>117</v>
      </c>
      <c r="B3112" t="s">
        <v>127</v>
      </c>
      <c r="C3112" t="s">
        <v>117</v>
      </c>
      <c r="D3112" t="s">
        <v>57</v>
      </c>
      <c r="E3112">
        <v>20</v>
      </c>
      <c r="F3112" t="s">
        <v>115</v>
      </c>
      <c r="G3112" t="s">
        <v>96</v>
      </c>
      <c r="H3112" s="321">
        <v>990000000.00000012</v>
      </c>
      <c r="I3112" t="str">
        <f>Table3[[#This Row],[Company ]]&amp;Table3[[#This Row],[Product]]</f>
        <v>SaputoMilk</v>
      </c>
      <c r="J3112" t="str">
        <f>INDEX('Company+Product scope'!D:D,MATCH(Table3[[#This Row],[Company+Product key]],'Company+Product scope'!C:C,0))</f>
        <v>Yes</v>
      </c>
    </row>
    <row r="3113" spans="1:10">
      <c r="A3113" t="s">
        <v>117</v>
      </c>
      <c r="B3113" t="s">
        <v>128</v>
      </c>
      <c r="C3113" t="s">
        <v>117</v>
      </c>
      <c r="D3113" t="s">
        <v>57</v>
      </c>
      <c r="E3113">
        <v>20</v>
      </c>
      <c r="F3113" t="s">
        <v>115</v>
      </c>
      <c r="G3113" t="s">
        <v>96</v>
      </c>
      <c r="H3113" s="321">
        <v>603000000.00000012</v>
      </c>
      <c r="I3113" t="str">
        <f>Table3[[#This Row],[Company ]]&amp;Table3[[#This Row],[Product]]</f>
        <v>AgropurMilk</v>
      </c>
      <c r="J3113" t="str">
        <f>INDEX('Company+Product scope'!D:D,MATCH(Table3[[#This Row],[Company+Product key]],'Company+Product scope'!C:C,0))</f>
        <v>Yes</v>
      </c>
    </row>
    <row r="3114" spans="1:10">
      <c r="A3114" t="s">
        <v>117</v>
      </c>
      <c r="B3114" t="s">
        <v>129</v>
      </c>
      <c r="C3114" t="s">
        <v>117</v>
      </c>
      <c r="D3114" t="s">
        <v>72</v>
      </c>
      <c r="E3114">
        <v>20</v>
      </c>
      <c r="F3114" t="s">
        <v>115</v>
      </c>
      <c r="G3114" t="s">
        <v>96</v>
      </c>
      <c r="H3114" s="321">
        <v>679000000.00000012</v>
      </c>
      <c r="I3114" t="str">
        <f>Table3[[#This Row],[Company ]]&amp;Table3[[#This Row],[Product]]</f>
        <v>China Mengniu DairyMilk</v>
      </c>
      <c r="J3114" t="str">
        <f>INDEX('Company+Product scope'!D:D,MATCH(Table3[[#This Row],[Company+Product key]],'Company+Product scope'!C:C,0))</f>
        <v>Yes</v>
      </c>
    </row>
    <row r="3115" spans="1:10">
      <c r="A3115" t="s">
        <v>117</v>
      </c>
      <c r="B3115" t="s">
        <v>130</v>
      </c>
      <c r="C3115" t="s">
        <v>117</v>
      </c>
      <c r="D3115" t="s">
        <v>57</v>
      </c>
      <c r="E3115">
        <v>20</v>
      </c>
      <c r="F3115" t="s">
        <v>115</v>
      </c>
      <c r="G3115" t="s">
        <v>96</v>
      </c>
      <c r="H3115" s="321">
        <v>810000000.00000012</v>
      </c>
      <c r="I3115" t="str">
        <f>Table3[[#This Row],[Company ]]&amp;Table3[[#This Row],[Product]]</f>
        <v>GlanbiaMilk</v>
      </c>
      <c r="J3115" t="str">
        <f>INDEX('Company+Product scope'!D:D,MATCH(Table3[[#This Row],[Company+Product key]],'Company+Product scope'!C:C,0))</f>
        <v>Yes</v>
      </c>
    </row>
    <row r="3116" spans="1:10">
      <c r="A3116" t="s">
        <v>117</v>
      </c>
      <c r="B3116" t="s">
        <v>131</v>
      </c>
      <c r="C3116" t="s">
        <v>117</v>
      </c>
      <c r="D3116" t="s">
        <v>57</v>
      </c>
      <c r="E3116">
        <v>20</v>
      </c>
      <c r="F3116" t="s">
        <v>115</v>
      </c>
      <c r="G3116" t="s">
        <v>96</v>
      </c>
      <c r="H3116" s="321">
        <v>693000000.00000012</v>
      </c>
      <c r="I3116" t="str">
        <f>Table3[[#This Row],[Company ]]&amp;Table3[[#This Row],[Product]]</f>
        <v>California DiariesMilk</v>
      </c>
      <c r="J3116" t="str">
        <f>INDEX('Company+Product scope'!D:D,MATCH(Table3[[#This Row],[Company+Product key]],'Company+Product scope'!C:C,0))</f>
        <v>Yes</v>
      </c>
    </row>
    <row r="3117" spans="1:10">
      <c r="A3117" t="s">
        <v>117</v>
      </c>
      <c r="B3117" t="s">
        <v>132</v>
      </c>
      <c r="C3117" t="s">
        <v>117</v>
      </c>
      <c r="D3117" t="s">
        <v>72</v>
      </c>
      <c r="E3117">
        <v>20</v>
      </c>
      <c r="F3117" t="s">
        <v>115</v>
      </c>
      <c r="G3117" t="s">
        <v>96</v>
      </c>
      <c r="H3117" s="321">
        <v>700000000.00000012</v>
      </c>
      <c r="I3117" t="str">
        <f>Table3[[#This Row],[Company ]]&amp;Table3[[#This Row],[Product]]</f>
        <v>Yili Milk</v>
      </c>
      <c r="J3117" t="str">
        <f>INDEX('Company+Product scope'!D:D,MATCH(Table3[[#This Row],[Company+Product key]],'Company+Product scope'!C:C,0))</f>
        <v>Yes</v>
      </c>
    </row>
    <row r="3118" spans="1:10">
      <c r="A3118" t="s">
        <v>117</v>
      </c>
      <c r="B3118" t="s">
        <v>133</v>
      </c>
      <c r="C3118" t="s">
        <v>117</v>
      </c>
      <c r="D3118" t="s">
        <v>64</v>
      </c>
      <c r="E3118">
        <v>20</v>
      </c>
      <c r="F3118" t="s">
        <v>115</v>
      </c>
      <c r="G3118" t="s">
        <v>96</v>
      </c>
      <c r="H3118" s="321">
        <v>536000000</v>
      </c>
      <c r="I3118" t="str">
        <f>Table3[[#This Row],[Company ]]&amp;Table3[[#This Row],[Product]]</f>
        <v>MüllerMilk</v>
      </c>
      <c r="J3118" t="str">
        <f>INDEX('Company+Product scope'!D:D,MATCH(Table3[[#This Row],[Company+Product key]],'Company+Product scope'!C:C,0))</f>
        <v>Yes</v>
      </c>
    </row>
    <row r="3119" spans="1:10">
      <c r="A3119" t="s">
        <v>117</v>
      </c>
      <c r="B3119" t="s">
        <v>134</v>
      </c>
      <c r="C3119" t="s">
        <v>117</v>
      </c>
      <c r="D3119" t="s">
        <v>135</v>
      </c>
      <c r="E3119">
        <v>20</v>
      </c>
      <c r="F3119" t="s">
        <v>115</v>
      </c>
      <c r="G3119" t="s">
        <v>96</v>
      </c>
      <c r="H3119" s="321">
        <v>480000000</v>
      </c>
      <c r="I3119" t="str">
        <f>Table3[[#This Row],[Company ]]&amp;Table3[[#This Row],[Product]]</f>
        <v>AmulMilk</v>
      </c>
      <c r="J3119" t="str">
        <f>INDEX('Company+Product scope'!D:D,MATCH(Table3[[#This Row],[Company+Product key]],'Company+Product scope'!C:C,0))</f>
        <v>Yes</v>
      </c>
    </row>
    <row r="3120" spans="1:10">
      <c r="A3120" t="s">
        <v>117</v>
      </c>
      <c r="B3120" t="s">
        <v>118</v>
      </c>
      <c r="C3120" t="s">
        <v>117</v>
      </c>
      <c r="D3120" t="s">
        <v>58</v>
      </c>
      <c r="E3120">
        <v>20</v>
      </c>
      <c r="F3120" t="s">
        <v>116</v>
      </c>
      <c r="G3120" t="s">
        <v>96</v>
      </c>
      <c r="H3120" s="321">
        <v>4752000000</v>
      </c>
      <c r="I3120" t="str">
        <f>Table3[[#This Row],[Company ]]&amp;Table3[[#This Row],[Product]]</f>
        <v>FonterraMilk</v>
      </c>
      <c r="J3120" t="str">
        <f>INDEX('Company+Product scope'!D:D,MATCH(Table3[[#This Row],[Company+Product key]],'Company+Product scope'!C:C,0))</f>
        <v>Yes</v>
      </c>
    </row>
    <row r="3121" spans="1:10">
      <c r="A3121" t="s">
        <v>117</v>
      </c>
      <c r="B3121" t="s">
        <v>120</v>
      </c>
      <c r="C3121" t="s">
        <v>117</v>
      </c>
      <c r="D3121" t="s">
        <v>57</v>
      </c>
      <c r="E3121">
        <v>20</v>
      </c>
      <c r="F3121" t="s">
        <v>116</v>
      </c>
      <c r="G3121" t="s">
        <v>96</v>
      </c>
      <c r="H3121" s="321">
        <v>5940000000</v>
      </c>
      <c r="I3121" t="str">
        <f>Table3[[#This Row],[Company ]]&amp;Table3[[#This Row],[Product]]</f>
        <v>Dairy Farmers of AmericaMilk</v>
      </c>
      <c r="J3121" t="str">
        <f>INDEX('Company+Product scope'!D:D,MATCH(Table3[[#This Row],[Company+Product key]],'Company+Product scope'!C:C,0))</f>
        <v>Yes</v>
      </c>
    </row>
    <row r="3122" spans="1:10">
      <c r="A3122" t="s">
        <v>117</v>
      </c>
      <c r="B3122" t="s">
        <v>121</v>
      </c>
      <c r="C3122" t="s">
        <v>117</v>
      </c>
      <c r="D3122" t="s">
        <v>64</v>
      </c>
      <c r="E3122">
        <v>20</v>
      </c>
      <c r="F3122" t="s">
        <v>116</v>
      </c>
      <c r="G3122" t="s">
        <v>96</v>
      </c>
      <c r="H3122" s="321">
        <v>5424000000</v>
      </c>
      <c r="I3122" t="str">
        <f>Table3[[#This Row],[Company ]]&amp;Table3[[#This Row],[Product]]</f>
        <v>LactalisMilk</v>
      </c>
      <c r="J3122" t="str">
        <f>INDEX('Company+Product scope'!D:D,MATCH(Table3[[#This Row],[Company+Product key]],'Company+Product scope'!C:C,0))</f>
        <v>Yes</v>
      </c>
    </row>
    <row r="3123" spans="1:10">
      <c r="A3123" t="s">
        <v>117</v>
      </c>
      <c r="B3123" t="s">
        <v>122</v>
      </c>
      <c r="C3123" t="s">
        <v>117</v>
      </c>
      <c r="D3123" t="s">
        <v>64</v>
      </c>
      <c r="E3123">
        <v>20</v>
      </c>
      <c r="F3123" t="s">
        <v>116</v>
      </c>
      <c r="G3123" t="s">
        <v>96</v>
      </c>
      <c r="H3123" s="321">
        <v>3240000000</v>
      </c>
      <c r="I3123" t="str">
        <f>Table3[[#This Row],[Company ]]&amp;Table3[[#This Row],[Product]]</f>
        <v>NestléMilk</v>
      </c>
      <c r="J3123" t="str">
        <f>INDEX('Company+Product scope'!D:D,MATCH(Table3[[#This Row],[Company+Product key]],'Company+Product scope'!C:C,0))</f>
        <v>Yes</v>
      </c>
    </row>
    <row r="3124" spans="1:10">
      <c r="A3124" t="s">
        <v>117</v>
      </c>
      <c r="B3124" t="s">
        <v>123</v>
      </c>
      <c r="C3124" t="s">
        <v>117</v>
      </c>
      <c r="D3124" t="s">
        <v>64</v>
      </c>
      <c r="E3124">
        <v>20</v>
      </c>
      <c r="F3124" t="s">
        <v>116</v>
      </c>
      <c r="G3124" t="s">
        <v>96</v>
      </c>
      <c r="H3124" s="321">
        <v>3240000000</v>
      </c>
      <c r="I3124" t="str">
        <f>Table3[[#This Row],[Company ]]&amp;Table3[[#This Row],[Product]]</f>
        <v>ArlaMilk</v>
      </c>
      <c r="J3124" t="str">
        <f>INDEX('Company+Product scope'!D:D,MATCH(Table3[[#This Row],[Company+Product key]],'Company+Product scope'!C:C,0))</f>
        <v>Yes</v>
      </c>
    </row>
    <row r="3125" spans="1:10">
      <c r="A3125" t="s">
        <v>117</v>
      </c>
      <c r="B3125" t="s">
        <v>124</v>
      </c>
      <c r="C3125" t="s">
        <v>117</v>
      </c>
      <c r="D3125" t="s">
        <v>64</v>
      </c>
      <c r="E3125">
        <v>20</v>
      </c>
      <c r="F3125" t="s">
        <v>116</v>
      </c>
      <c r="G3125" t="s">
        <v>96</v>
      </c>
      <c r="H3125" s="321">
        <v>2568000000</v>
      </c>
      <c r="I3125" t="str">
        <f>Table3[[#This Row],[Company ]]&amp;Table3[[#This Row],[Product]]</f>
        <v>FrieslandCampinaMilk</v>
      </c>
      <c r="J3125" t="str">
        <f>INDEX('Company+Product scope'!D:D,MATCH(Table3[[#This Row],[Company+Product key]],'Company+Product scope'!C:C,0))</f>
        <v>Yes</v>
      </c>
    </row>
    <row r="3126" spans="1:10">
      <c r="A3126" t="s">
        <v>117</v>
      </c>
      <c r="B3126" t="s">
        <v>125</v>
      </c>
      <c r="C3126" t="s">
        <v>117</v>
      </c>
      <c r="D3126" t="s">
        <v>64</v>
      </c>
      <c r="E3126">
        <v>20</v>
      </c>
      <c r="F3126" t="s">
        <v>116</v>
      </c>
      <c r="G3126" t="s">
        <v>96</v>
      </c>
      <c r="H3126" s="321">
        <v>256419068.78669459</v>
      </c>
      <c r="I3126" t="str">
        <f>Table3[[#This Row],[Company ]]&amp;Table3[[#This Row],[Product]]</f>
        <v>Danone-IFCNMilk</v>
      </c>
      <c r="J3126" t="str">
        <f>INDEX('Company+Product scope'!D:D,MATCH(Table3[[#This Row],[Company+Product key]],'Company+Product scope'!C:C,0))</f>
        <v>Yes</v>
      </c>
    </row>
    <row r="3127" spans="1:10">
      <c r="A3127" t="s">
        <v>117</v>
      </c>
      <c r="B3127" t="s">
        <v>125</v>
      </c>
      <c r="C3127" t="s">
        <v>117</v>
      </c>
      <c r="D3127" t="s">
        <v>88</v>
      </c>
      <c r="E3127">
        <v>20</v>
      </c>
      <c r="F3127" t="s">
        <v>116</v>
      </c>
      <c r="G3127" t="s">
        <v>96</v>
      </c>
      <c r="H3127" s="321">
        <v>140229178.24272358</v>
      </c>
      <c r="I3127" t="str">
        <f>Table3[[#This Row],[Company ]]&amp;Table3[[#This Row],[Product]]</f>
        <v>Danone-IFCNMilk</v>
      </c>
      <c r="J3127" t="str">
        <f>INDEX('Company+Product scope'!D:D,MATCH(Table3[[#This Row],[Company+Product key]],'Company+Product scope'!C:C,0))</f>
        <v>Yes</v>
      </c>
    </row>
    <row r="3128" spans="1:10">
      <c r="A3128" t="s">
        <v>117</v>
      </c>
      <c r="B3128" t="s">
        <v>125</v>
      </c>
      <c r="C3128" t="s">
        <v>117</v>
      </c>
      <c r="D3128" t="s">
        <v>78</v>
      </c>
      <c r="E3128">
        <v>20</v>
      </c>
      <c r="F3128" t="s">
        <v>116</v>
      </c>
      <c r="G3128" t="s">
        <v>96</v>
      </c>
      <c r="H3128" s="321">
        <v>245734940.92058238</v>
      </c>
      <c r="I3128" t="str">
        <f>Table3[[#This Row],[Company ]]&amp;Table3[[#This Row],[Product]]</f>
        <v>Danone-IFCNMilk</v>
      </c>
      <c r="J3128" t="str">
        <f>INDEX('Company+Product scope'!D:D,MATCH(Table3[[#This Row],[Company+Product key]],'Company+Product scope'!C:C,0))</f>
        <v>Yes</v>
      </c>
    </row>
    <row r="3129" spans="1:10">
      <c r="A3129" t="s">
        <v>117</v>
      </c>
      <c r="B3129" t="s">
        <v>125</v>
      </c>
      <c r="C3129" t="s">
        <v>117</v>
      </c>
      <c r="D3129" t="s">
        <v>57</v>
      </c>
      <c r="E3129">
        <v>20</v>
      </c>
      <c r="F3129" t="s">
        <v>116</v>
      </c>
      <c r="G3129" t="s">
        <v>96</v>
      </c>
      <c r="H3129" s="321">
        <v>387299635.14656997</v>
      </c>
      <c r="I3129" t="str">
        <f>Table3[[#This Row],[Company ]]&amp;Table3[[#This Row],[Product]]</f>
        <v>Danone-IFCNMilk</v>
      </c>
      <c r="J3129" t="str">
        <f>INDEX('Company+Product scope'!D:D,MATCH(Table3[[#This Row],[Company+Product key]],'Company+Product scope'!C:C,0))</f>
        <v>Yes</v>
      </c>
    </row>
    <row r="3130" spans="1:10">
      <c r="A3130" t="s">
        <v>117</v>
      </c>
      <c r="B3130" t="s">
        <v>125</v>
      </c>
      <c r="C3130" t="s">
        <v>117</v>
      </c>
      <c r="D3130" t="s">
        <v>54</v>
      </c>
      <c r="E3130">
        <v>20</v>
      </c>
      <c r="F3130" t="s">
        <v>116</v>
      </c>
      <c r="G3130" t="s">
        <v>96</v>
      </c>
      <c r="H3130" s="321">
        <v>117525406.52723505</v>
      </c>
      <c r="I3130" t="str">
        <f>Table3[[#This Row],[Company ]]&amp;Table3[[#This Row],[Product]]</f>
        <v>Danone-IFCNMilk</v>
      </c>
      <c r="J3130" t="str">
        <f>INDEX('Company+Product scope'!D:D,MATCH(Table3[[#This Row],[Company+Product key]],'Company+Product scope'!C:C,0))</f>
        <v>Yes</v>
      </c>
    </row>
    <row r="3131" spans="1:10">
      <c r="A3131" t="s">
        <v>117</v>
      </c>
      <c r="B3131" t="s">
        <v>125</v>
      </c>
      <c r="C3131" t="s">
        <v>117</v>
      </c>
      <c r="D3131" t="s">
        <v>82</v>
      </c>
      <c r="E3131">
        <v>20</v>
      </c>
      <c r="F3131" t="s">
        <v>116</v>
      </c>
      <c r="G3131" t="s">
        <v>96</v>
      </c>
      <c r="H3131" s="321">
        <v>39175135.509078354</v>
      </c>
      <c r="I3131" t="str">
        <f>Table3[[#This Row],[Company ]]&amp;Table3[[#This Row],[Product]]</f>
        <v>Danone-IFCNMilk</v>
      </c>
      <c r="J3131" t="str">
        <f>INDEX('Company+Product scope'!D:D,MATCH(Table3[[#This Row],[Company+Product key]],'Company+Product scope'!C:C,0))</f>
        <v>Yes</v>
      </c>
    </row>
    <row r="3132" spans="1:10">
      <c r="A3132" t="s">
        <v>117</v>
      </c>
      <c r="B3132" t="s">
        <v>125</v>
      </c>
      <c r="C3132" t="s">
        <v>117</v>
      </c>
      <c r="D3132" t="s">
        <v>126</v>
      </c>
      <c r="E3132">
        <v>20</v>
      </c>
      <c r="F3132" t="s">
        <v>116</v>
      </c>
      <c r="G3132" t="s">
        <v>96</v>
      </c>
      <c r="H3132" s="321">
        <v>21381174.448925406</v>
      </c>
      <c r="I3132" t="str">
        <f>Table3[[#This Row],[Company ]]&amp;Table3[[#This Row],[Product]]</f>
        <v>Danone-IFCNMilk</v>
      </c>
      <c r="J3132" t="str">
        <f>INDEX('Company+Product scope'!D:D,MATCH(Table3[[#This Row],[Company+Product key]],'Company+Product scope'!C:C,0))</f>
        <v>Yes</v>
      </c>
    </row>
    <row r="3133" spans="1:10">
      <c r="A3133" t="s">
        <v>117</v>
      </c>
      <c r="B3133" t="s">
        <v>127</v>
      </c>
      <c r="C3133" t="s">
        <v>117</v>
      </c>
      <c r="D3133" t="s">
        <v>57</v>
      </c>
      <c r="E3133">
        <v>20</v>
      </c>
      <c r="F3133" t="s">
        <v>116</v>
      </c>
      <c r="G3133" t="s">
        <v>96</v>
      </c>
      <c r="H3133" s="321">
        <v>2200000000</v>
      </c>
      <c r="I3133" t="str">
        <f>Table3[[#This Row],[Company ]]&amp;Table3[[#This Row],[Product]]</f>
        <v>SaputoMilk</v>
      </c>
      <c r="J3133" t="str">
        <f>INDEX('Company+Product scope'!D:D,MATCH(Table3[[#This Row],[Company+Product key]],'Company+Product scope'!C:C,0))</f>
        <v>Yes</v>
      </c>
    </row>
    <row r="3134" spans="1:10">
      <c r="A3134" t="s">
        <v>117</v>
      </c>
      <c r="B3134" t="s">
        <v>128</v>
      </c>
      <c r="C3134" t="s">
        <v>117</v>
      </c>
      <c r="D3134" t="s">
        <v>57</v>
      </c>
      <c r="E3134">
        <v>20</v>
      </c>
      <c r="F3134" t="s">
        <v>116</v>
      </c>
      <c r="G3134" t="s">
        <v>96</v>
      </c>
      <c r="H3134" s="321">
        <v>1340000000</v>
      </c>
      <c r="I3134" t="str">
        <f>Table3[[#This Row],[Company ]]&amp;Table3[[#This Row],[Product]]</f>
        <v>AgropurMilk</v>
      </c>
      <c r="J3134" t="str">
        <f>INDEX('Company+Product scope'!D:D,MATCH(Table3[[#This Row],[Company+Product key]],'Company+Product scope'!C:C,0))</f>
        <v>Yes</v>
      </c>
    </row>
    <row r="3135" spans="1:10">
      <c r="A3135" t="s">
        <v>117</v>
      </c>
      <c r="B3135" t="s">
        <v>129</v>
      </c>
      <c r="C3135" t="s">
        <v>117</v>
      </c>
      <c r="D3135" t="s">
        <v>72</v>
      </c>
      <c r="E3135">
        <v>20</v>
      </c>
      <c r="F3135" t="s">
        <v>116</v>
      </c>
      <c r="G3135" t="s">
        <v>96</v>
      </c>
      <c r="H3135" s="321">
        <v>485000000</v>
      </c>
      <c r="I3135" t="str">
        <f>Table3[[#This Row],[Company ]]&amp;Table3[[#This Row],[Product]]</f>
        <v>China Mengniu DairyMilk</v>
      </c>
      <c r="J3135" t="str">
        <f>INDEX('Company+Product scope'!D:D,MATCH(Table3[[#This Row],[Company+Product key]],'Company+Product scope'!C:C,0))</f>
        <v>Yes</v>
      </c>
    </row>
    <row r="3136" spans="1:10">
      <c r="A3136" t="s">
        <v>117</v>
      </c>
      <c r="B3136" t="s">
        <v>130</v>
      </c>
      <c r="C3136" t="s">
        <v>117</v>
      </c>
      <c r="D3136" t="s">
        <v>57</v>
      </c>
      <c r="E3136">
        <v>20</v>
      </c>
      <c r="F3136" t="s">
        <v>116</v>
      </c>
      <c r="G3136" t="s">
        <v>96</v>
      </c>
      <c r="H3136" s="321">
        <v>1800000000</v>
      </c>
      <c r="I3136" t="str">
        <f>Table3[[#This Row],[Company ]]&amp;Table3[[#This Row],[Product]]</f>
        <v>GlanbiaMilk</v>
      </c>
      <c r="J3136" t="str">
        <f>INDEX('Company+Product scope'!D:D,MATCH(Table3[[#This Row],[Company+Product key]],'Company+Product scope'!C:C,0))</f>
        <v>Yes</v>
      </c>
    </row>
    <row r="3137" spans="1:10">
      <c r="A3137" t="s">
        <v>117</v>
      </c>
      <c r="B3137" t="s">
        <v>131</v>
      </c>
      <c r="C3137" t="s">
        <v>117</v>
      </c>
      <c r="D3137" t="s">
        <v>57</v>
      </c>
      <c r="E3137">
        <v>20</v>
      </c>
      <c r="F3137" t="s">
        <v>116</v>
      </c>
      <c r="G3137" t="s">
        <v>96</v>
      </c>
      <c r="H3137" s="321">
        <v>1540000000</v>
      </c>
      <c r="I3137" t="str">
        <f>Table3[[#This Row],[Company ]]&amp;Table3[[#This Row],[Product]]</f>
        <v>California DiariesMilk</v>
      </c>
      <c r="J3137" t="str">
        <f>INDEX('Company+Product scope'!D:D,MATCH(Table3[[#This Row],[Company+Product key]],'Company+Product scope'!C:C,0))</f>
        <v>Yes</v>
      </c>
    </row>
    <row r="3138" spans="1:10">
      <c r="A3138" t="s">
        <v>117</v>
      </c>
      <c r="B3138" t="s">
        <v>132</v>
      </c>
      <c r="C3138" t="s">
        <v>117</v>
      </c>
      <c r="D3138" t="s">
        <v>72</v>
      </c>
      <c r="E3138">
        <v>20</v>
      </c>
      <c r="F3138" t="s">
        <v>116</v>
      </c>
      <c r="G3138" t="s">
        <v>96</v>
      </c>
      <c r="H3138" s="321">
        <v>500000000</v>
      </c>
      <c r="I3138" t="str">
        <f>Table3[[#This Row],[Company ]]&amp;Table3[[#This Row],[Product]]</f>
        <v>Yili Milk</v>
      </c>
      <c r="J3138" t="str">
        <f>INDEX('Company+Product scope'!D:D,MATCH(Table3[[#This Row],[Company+Product key]],'Company+Product scope'!C:C,0))</f>
        <v>Yes</v>
      </c>
    </row>
    <row r="3139" spans="1:10">
      <c r="A3139" t="s">
        <v>117</v>
      </c>
      <c r="B3139" t="s">
        <v>133</v>
      </c>
      <c r="C3139" t="s">
        <v>117</v>
      </c>
      <c r="D3139" t="s">
        <v>64</v>
      </c>
      <c r="E3139">
        <v>20</v>
      </c>
      <c r="F3139" t="s">
        <v>116</v>
      </c>
      <c r="G3139" t="s">
        <v>96</v>
      </c>
      <c r="H3139" s="321">
        <v>1608000000</v>
      </c>
      <c r="I3139" t="str">
        <f>Table3[[#This Row],[Company ]]&amp;Table3[[#This Row],[Product]]</f>
        <v>MüllerMilk</v>
      </c>
      <c r="J3139" t="str">
        <f>INDEX('Company+Product scope'!D:D,MATCH(Table3[[#This Row],[Company+Product key]],'Company+Product scope'!C:C,0))</f>
        <v>Yes</v>
      </c>
    </row>
    <row r="3140" spans="1:10">
      <c r="A3140" t="s">
        <v>117</v>
      </c>
      <c r="B3140" t="s">
        <v>134</v>
      </c>
      <c r="C3140" t="s">
        <v>117</v>
      </c>
      <c r="D3140" t="s">
        <v>135</v>
      </c>
      <c r="E3140">
        <v>20</v>
      </c>
      <c r="F3140" t="s">
        <v>116</v>
      </c>
      <c r="G3140" t="s">
        <v>96</v>
      </c>
      <c r="H3140" s="321">
        <v>288000000</v>
      </c>
      <c r="I3140" t="str">
        <f>Table3[[#This Row],[Company ]]&amp;Table3[[#This Row],[Product]]</f>
        <v>AmulMilk</v>
      </c>
      <c r="J3140" t="str">
        <f>INDEX('Company+Product scope'!D:D,MATCH(Table3[[#This Row],[Company+Product key]],'Company+Product scope'!C:C,0))</f>
        <v>Yes</v>
      </c>
    </row>
    <row r="3141" spans="1:10">
      <c r="A3141" t="s">
        <v>117</v>
      </c>
      <c r="B3141" t="s">
        <v>118</v>
      </c>
      <c r="C3141" t="s">
        <v>117</v>
      </c>
      <c r="D3141" t="s">
        <v>58</v>
      </c>
      <c r="E3141">
        <v>100</v>
      </c>
      <c r="F3141" t="s">
        <v>119</v>
      </c>
      <c r="G3141" t="s">
        <v>96</v>
      </c>
      <c r="H3141" s="321">
        <v>17600000000</v>
      </c>
      <c r="I3141" t="str">
        <f>Table3[[#This Row],[Company ]]&amp;Table3[[#This Row],[Product]]</f>
        <v>FonterraMilk</v>
      </c>
      <c r="J3141" t="str">
        <f>INDEX('Company+Product scope'!D:D,MATCH(Table3[[#This Row],[Company+Product key]],'Company+Product scope'!C:C,0))</f>
        <v>Yes</v>
      </c>
    </row>
    <row r="3142" spans="1:10">
      <c r="A3142" t="s">
        <v>117</v>
      </c>
      <c r="B3142" t="s">
        <v>120</v>
      </c>
      <c r="C3142" t="s">
        <v>117</v>
      </c>
      <c r="D3142" t="s">
        <v>57</v>
      </c>
      <c r="E3142">
        <v>100</v>
      </c>
      <c r="F3142" t="s">
        <v>119</v>
      </c>
      <c r="G3142" t="s">
        <v>96</v>
      </c>
      <c r="H3142" s="321">
        <v>29700000000</v>
      </c>
      <c r="I3142" t="str">
        <f>Table3[[#This Row],[Company ]]&amp;Table3[[#This Row],[Product]]</f>
        <v>Dairy Farmers of AmericaMilk</v>
      </c>
      <c r="J3142" t="str">
        <f>INDEX('Company+Product scope'!D:D,MATCH(Table3[[#This Row],[Company+Product key]],'Company+Product scope'!C:C,0))</f>
        <v>Yes</v>
      </c>
    </row>
    <row r="3143" spans="1:10">
      <c r="A3143" t="s">
        <v>117</v>
      </c>
      <c r="B3143" t="s">
        <v>121</v>
      </c>
      <c r="C3143" t="s">
        <v>117</v>
      </c>
      <c r="D3143" t="s">
        <v>64</v>
      </c>
      <c r="E3143">
        <v>100</v>
      </c>
      <c r="F3143" t="s">
        <v>119</v>
      </c>
      <c r="G3143" t="s">
        <v>96</v>
      </c>
      <c r="H3143" s="321">
        <v>22600000000</v>
      </c>
      <c r="I3143" t="str">
        <f>Table3[[#This Row],[Company ]]&amp;Table3[[#This Row],[Product]]</f>
        <v>LactalisMilk</v>
      </c>
      <c r="J3143" t="str">
        <f>INDEX('Company+Product scope'!D:D,MATCH(Table3[[#This Row],[Company+Product key]],'Company+Product scope'!C:C,0))</f>
        <v>Yes</v>
      </c>
    </row>
    <row r="3144" spans="1:10">
      <c r="A3144" t="s">
        <v>117</v>
      </c>
      <c r="B3144" t="s">
        <v>122</v>
      </c>
      <c r="C3144" t="s">
        <v>117</v>
      </c>
      <c r="D3144" t="s">
        <v>64</v>
      </c>
      <c r="E3144">
        <v>100</v>
      </c>
      <c r="F3144" t="s">
        <v>119</v>
      </c>
      <c r="G3144" t="s">
        <v>96</v>
      </c>
      <c r="H3144" s="321">
        <v>13500000000</v>
      </c>
      <c r="I3144" t="str">
        <f>Table3[[#This Row],[Company ]]&amp;Table3[[#This Row],[Product]]</f>
        <v>NestléMilk</v>
      </c>
      <c r="J3144" t="str">
        <f>INDEX('Company+Product scope'!D:D,MATCH(Table3[[#This Row],[Company+Product key]],'Company+Product scope'!C:C,0))</f>
        <v>Yes</v>
      </c>
    </row>
    <row r="3145" spans="1:10">
      <c r="A3145" t="s">
        <v>117</v>
      </c>
      <c r="B3145" t="s">
        <v>123</v>
      </c>
      <c r="C3145" t="s">
        <v>117</v>
      </c>
      <c r="D3145" t="s">
        <v>64</v>
      </c>
      <c r="E3145">
        <v>100</v>
      </c>
      <c r="F3145" t="s">
        <v>119</v>
      </c>
      <c r="G3145" t="s">
        <v>96</v>
      </c>
      <c r="H3145" s="321">
        <v>13500000000</v>
      </c>
      <c r="I3145" t="str">
        <f>Table3[[#This Row],[Company ]]&amp;Table3[[#This Row],[Product]]</f>
        <v>ArlaMilk</v>
      </c>
      <c r="J3145" t="str">
        <f>INDEX('Company+Product scope'!D:D,MATCH(Table3[[#This Row],[Company+Product key]],'Company+Product scope'!C:C,0))</f>
        <v>Yes</v>
      </c>
    </row>
    <row r="3146" spans="1:10">
      <c r="A3146" t="s">
        <v>117</v>
      </c>
      <c r="B3146" t="s">
        <v>124</v>
      </c>
      <c r="C3146" t="s">
        <v>117</v>
      </c>
      <c r="D3146" t="s">
        <v>64</v>
      </c>
      <c r="E3146">
        <v>100</v>
      </c>
      <c r="F3146" t="s">
        <v>119</v>
      </c>
      <c r="G3146" t="s">
        <v>96</v>
      </c>
      <c r="H3146" s="321">
        <v>10700000000</v>
      </c>
      <c r="I3146" t="str">
        <f>Table3[[#This Row],[Company ]]&amp;Table3[[#This Row],[Product]]</f>
        <v>FrieslandCampinaMilk</v>
      </c>
      <c r="J3146" t="str">
        <f>INDEX('Company+Product scope'!D:D,MATCH(Table3[[#This Row],[Company+Product key]],'Company+Product scope'!C:C,0))</f>
        <v>Yes</v>
      </c>
    </row>
    <row r="3147" spans="1:10">
      <c r="A3147" t="s">
        <v>117</v>
      </c>
      <c r="B3147" t="s">
        <v>125</v>
      </c>
      <c r="C3147" t="s">
        <v>117</v>
      </c>
      <c r="D3147" t="s">
        <v>64</v>
      </c>
      <c r="E3147">
        <v>100</v>
      </c>
      <c r="F3147" t="s">
        <v>119</v>
      </c>
      <c r="G3147" t="s">
        <v>96</v>
      </c>
      <c r="H3147" s="321">
        <v>1068412786.6112275</v>
      </c>
      <c r="I3147" t="str">
        <f>Table3[[#This Row],[Company ]]&amp;Table3[[#This Row],[Product]]</f>
        <v>Danone-IFCNMilk</v>
      </c>
      <c r="J3147" t="str">
        <f>INDEX('Company+Product scope'!D:D,MATCH(Table3[[#This Row],[Company+Product key]],'Company+Product scope'!C:C,0))</f>
        <v>Yes</v>
      </c>
    </row>
    <row r="3148" spans="1:10">
      <c r="A3148" t="s">
        <v>117</v>
      </c>
      <c r="B3148" t="s">
        <v>125</v>
      </c>
      <c r="C3148" t="s">
        <v>117</v>
      </c>
      <c r="D3148" t="s">
        <v>88</v>
      </c>
      <c r="E3148">
        <v>100</v>
      </c>
      <c r="F3148" t="s">
        <v>119</v>
      </c>
      <c r="G3148" t="s">
        <v>96</v>
      </c>
      <c r="H3148" s="321">
        <v>667757991.63201714</v>
      </c>
      <c r="I3148" t="str">
        <f>Table3[[#This Row],[Company ]]&amp;Table3[[#This Row],[Product]]</f>
        <v>Danone-IFCNMilk</v>
      </c>
      <c r="J3148" t="str">
        <f>INDEX('Company+Product scope'!D:D,MATCH(Table3[[#This Row],[Company+Product key]],'Company+Product scope'!C:C,0))</f>
        <v>Yes</v>
      </c>
    </row>
    <row r="3149" spans="1:10">
      <c r="A3149" t="s">
        <v>117</v>
      </c>
      <c r="B3149" t="s">
        <v>125</v>
      </c>
      <c r="C3149" t="s">
        <v>117</v>
      </c>
      <c r="D3149" t="s">
        <v>78</v>
      </c>
      <c r="E3149">
        <v>100</v>
      </c>
      <c r="F3149" t="s">
        <v>119</v>
      </c>
      <c r="G3149" t="s">
        <v>96</v>
      </c>
      <c r="H3149" s="321">
        <v>1535843380.7536399</v>
      </c>
      <c r="I3149" t="str">
        <f>Table3[[#This Row],[Company ]]&amp;Table3[[#This Row],[Product]]</f>
        <v>Danone-IFCNMilk</v>
      </c>
      <c r="J3149" t="str">
        <f>INDEX('Company+Product scope'!D:D,MATCH(Table3[[#This Row],[Company+Product key]],'Company+Product scope'!C:C,0))</f>
        <v>Yes</v>
      </c>
    </row>
    <row r="3150" spans="1:10">
      <c r="A3150" t="s">
        <v>117</v>
      </c>
      <c r="B3150" t="s">
        <v>125</v>
      </c>
      <c r="C3150" t="s">
        <v>117</v>
      </c>
      <c r="D3150" t="s">
        <v>57</v>
      </c>
      <c r="E3150">
        <v>100</v>
      </c>
      <c r="F3150" t="s">
        <v>119</v>
      </c>
      <c r="G3150" t="s">
        <v>96</v>
      </c>
      <c r="H3150" s="321">
        <v>1936498175.7328498</v>
      </c>
      <c r="I3150" t="str">
        <f>Table3[[#This Row],[Company ]]&amp;Table3[[#This Row],[Product]]</f>
        <v>Danone-IFCNMilk</v>
      </c>
      <c r="J3150" t="str">
        <f>INDEX('Company+Product scope'!D:D,MATCH(Table3[[#This Row],[Company+Product key]],'Company+Product scope'!C:C,0))</f>
        <v>Yes</v>
      </c>
    </row>
    <row r="3151" spans="1:10">
      <c r="A3151" t="s">
        <v>117</v>
      </c>
      <c r="B3151" t="s">
        <v>125</v>
      </c>
      <c r="C3151" t="s">
        <v>117</v>
      </c>
      <c r="D3151" t="s">
        <v>54</v>
      </c>
      <c r="E3151">
        <v>100</v>
      </c>
      <c r="F3151" t="s">
        <v>119</v>
      </c>
      <c r="G3151" t="s">
        <v>96</v>
      </c>
      <c r="H3151" s="321">
        <v>734533790.79521906</v>
      </c>
      <c r="I3151" t="str">
        <f>Table3[[#This Row],[Company ]]&amp;Table3[[#This Row],[Product]]</f>
        <v>Danone-IFCNMilk</v>
      </c>
      <c r="J3151" t="str">
        <f>INDEX('Company+Product scope'!D:D,MATCH(Table3[[#This Row],[Company+Product key]],'Company+Product scope'!C:C,0))</f>
        <v>Yes</v>
      </c>
    </row>
    <row r="3152" spans="1:10">
      <c r="A3152" t="s">
        <v>117</v>
      </c>
      <c r="B3152" t="s">
        <v>125</v>
      </c>
      <c r="C3152" t="s">
        <v>117</v>
      </c>
      <c r="D3152" t="s">
        <v>82</v>
      </c>
      <c r="E3152">
        <v>100</v>
      </c>
      <c r="F3152" t="s">
        <v>119</v>
      </c>
      <c r="G3152" t="s">
        <v>96</v>
      </c>
      <c r="H3152" s="321">
        <v>489689193.86347944</v>
      </c>
      <c r="I3152" t="str">
        <f>Table3[[#This Row],[Company ]]&amp;Table3[[#This Row],[Product]]</f>
        <v>Danone-IFCNMilk</v>
      </c>
      <c r="J3152" t="str">
        <f>INDEX('Company+Product scope'!D:D,MATCH(Table3[[#This Row],[Company+Product key]],'Company+Product scope'!C:C,0))</f>
        <v>Yes</v>
      </c>
    </row>
    <row r="3153" spans="1:10">
      <c r="A3153" t="s">
        <v>117</v>
      </c>
      <c r="B3153" t="s">
        <v>125</v>
      </c>
      <c r="C3153" t="s">
        <v>117</v>
      </c>
      <c r="D3153" t="s">
        <v>126</v>
      </c>
      <c r="E3153">
        <v>100</v>
      </c>
      <c r="F3153" t="s">
        <v>119</v>
      </c>
      <c r="G3153" t="s">
        <v>96</v>
      </c>
      <c r="H3153" s="321">
        <v>267264680.61156756</v>
      </c>
      <c r="I3153" t="str">
        <f>Table3[[#This Row],[Company ]]&amp;Table3[[#This Row],[Product]]</f>
        <v>Danone-IFCNMilk</v>
      </c>
      <c r="J3153" t="str">
        <f>INDEX('Company+Product scope'!D:D,MATCH(Table3[[#This Row],[Company+Product key]],'Company+Product scope'!C:C,0))</f>
        <v>Yes</v>
      </c>
    </row>
    <row r="3154" spans="1:10">
      <c r="A3154" t="s">
        <v>117</v>
      </c>
      <c r="B3154" t="s">
        <v>127</v>
      </c>
      <c r="C3154" t="s">
        <v>117</v>
      </c>
      <c r="D3154" t="s">
        <v>57</v>
      </c>
      <c r="E3154">
        <v>100</v>
      </c>
      <c r="F3154" t="s">
        <v>119</v>
      </c>
      <c r="G3154" t="s">
        <v>96</v>
      </c>
      <c r="H3154" s="321">
        <v>11000000000</v>
      </c>
      <c r="I3154" t="str">
        <f>Table3[[#This Row],[Company ]]&amp;Table3[[#This Row],[Product]]</f>
        <v>SaputoMilk</v>
      </c>
      <c r="J3154" t="str">
        <f>INDEX('Company+Product scope'!D:D,MATCH(Table3[[#This Row],[Company+Product key]],'Company+Product scope'!C:C,0))</f>
        <v>Yes</v>
      </c>
    </row>
    <row r="3155" spans="1:10">
      <c r="A3155" t="s">
        <v>117</v>
      </c>
      <c r="B3155" t="s">
        <v>128</v>
      </c>
      <c r="C3155" t="s">
        <v>117</v>
      </c>
      <c r="D3155" t="s">
        <v>57</v>
      </c>
      <c r="E3155">
        <v>100</v>
      </c>
      <c r="F3155" t="s">
        <v>119</v>
      </c>
      <c r="G3155" t="s">
        <v>96</v>
      </c>
      <c r="H3155" s="321">
        <v>6700000000</v>
      </c>
      <c r="I3155" t="str">
        <f>Table3[[#This Row],[Company ]]&amp;Table3[[#This Row],[Product]]</f>
        <v>AgropurMilk</v>
      </c>
      <c r="J3155" t="str">
        <f>INDEX('Company+Product scope'!D:D,MATCH(Table3[[#This Row],[Company+Product key]],'Company+Product scope'!C:C,0))</f>
        <v>Yes</v>
      </c>
    </row>
    <row r="3156" spans="1:10">
      <c r="A3156" t="s">
        <v>117</v>
      </c>
      <c r="B3156" t="s">
        <v>129</v>
      </c>
      <c r="C3156" t="s">
        <v>117</v>
      </c>
      <c r="D3156" t="s">
        <v>72</v>
      </c>
      <c r="E3156">
        <v>100</v>
      </c>
      <c r="F3156" t="s">
        <v>119</v>
      </c>
      <c r="G3156" t="s">
        <v>96</v>
      </c>
      <c r="H3156" s="321">
        <v>9700000000</v>
      </c>
      <c r="I3156" t="str">
        <f>Table3[[#This Row],[Company ]]&amp;Table3[[#This Row],[Product]]</f>
        <v>China Mengniu DairyMilk</v>
      </c>
      <c r="J3156" t="str">
        <f>INDEX('Company+Product scope'!D:D,MATCH(Table3[[#This Row],[Company+Product key]],'Company+Product scope'!C:C,0))</f>
        <v>Yes</v>
      </c>
    </row>
    <row r="3157" spans="1:10">
      <c r="A3157" t="s">
        <v>117</v>
      </c>
      <c r="B3157" t="s">
        <v>130</v>
      </c>
      <c r="C3157" t="s">
        <v>117</v>
      </c>
      <c r="D3157" t="s">
        <v>57</v>
      </c>
      <c r="E3157">
        <v>100</v>
      </c>
      <c r="F3157" t="s">
        <v>119</v>
      </c>
      <c r="G3157" t="s">
        <v>96</v>
      </c>
      <c r="H3157" s="321">
        <v>9000000000</v>
      </c>
      <c r="I3157" t="str">
        <f>Table3[[#This Row],[Company ]]&amp;Table3[[#This Row],[Product]]</f>
        <v>GlanbiaMilk</v>
      </c>
      <c r="J3157" t="str">
        <f>INDEX('Company+Product scope'!D:D,MATCH(Table3[[#This Row],[Company+Product key]],'Company+Product scope'!C:C,0))</f>
        <v>Yes</v>
      </c>
    </row>
    <row r="3158" spans="1:10">
      <c r="A3158" t="s">
        <v>117</v>
      </c>
      <c r="B3158" t="s">
        <v>131</v>
      </c>
      <c r="C3158" t="s">
        <v>117</v>
      </c>
      <c r="D3158" t="s">
        <v>57</v>
      </c>
      <c r="E3158">
        <v>100</v>
      </c>
      <c r="F3158" t="s">
        <v>119</v>
      </c>
      <c r="G3158" t="s">
        <v>96</v>
      </c>
      <c r="H3158" s="321">
        <v>7700000000</v>
      </c>
      <c r="I3158" t="str">
        <f>Table3[[#This Row],[Company ]]&amp;Table3[[#This Row],[Product]]</f>
        <v>California DiariesMilk</v>
      </c>
      <c r="J3158" t="str">
        <f>INDEX('Company+Product scope'!D:D,MATCH(Table3[[#This Row],[Company+Product key]],'Company+Product scope'!C:C,0))</f>
        <v>Yes</v>
      </c>
    </row>
    <row r="3159" spans="1:10">
      <c r="A3159" t="s">
        <v>117</v>
      </c>
      <c r="B3159" t="s">
        <v>132</v>
      </c>
      <c r="C3159" t="s">
        <v>117</v>
      </c>
      <c r="D3159" t="s">
        <v>72</v>
      </c>
      <c r="E3159">
        <v>100</v>
      </c>
      <c r="F3159" t="s">
        <v>119</v>
      </c>
      <c r="G3159" t="s">
        <v>96</v>
      </c>
      <c r="H3159" s="321">
        <v>10000000000</v>
      </c>
      <c r="I3159" t="str">
        <f>Table3[[#This Row],[Company ]]&amp;Table3[[#This Row],[Product]]</f>
        <v>Yili Milk</v>
      </c>
      <c r="J3159" t="str">
        <f>INDEX('Company+Product scope'!D:D,MATCH(Table3[[#This Row],[Company+Product key]],'Company+Product scope'!C:C,0))</f>
        <v>Yes</v>
      </c>
    </row>
    <row r="3160" spans="1:10">
      <c r="A3160" t="s">
        <v>117</v>
      </c>
      <c r="B3160" t="s">
        <v>133</v>
      </c>
      <c r="C3160" t="s">
        <v>117</v>
      </c>
      <c r="D3160" t="s">
        <v>64</v>
      </c>
      <c r="E3160">
        <v>100</v>
      </c>
      <c r="F3160" t="s">
        <v>119</v>
      </c>
      <c r="G3160" t="s">
        <v>96</v>
      </c>
      <c r="H3160" s="321">
        <v>6700000000</v>
      </c>
      <c r="I3160" t="str">
        <f>Table3[[#This Row],[Company ]]&amp;Table3[[#This Row],[Product]]</f>
        <v>MüllerMilk</v>
      </c>
      <c r="J3160" t="str">
        <f>INDEX('Company+Product scope'!D:D,MATCH(Table3[[#This Row],[Company+Product key]],'Company+Product scope'!C:C,0))</f>
        <v>Yes</v>
      </c>
    </row>
    <row r="3161" spans="1:10">
      <c r="A3161" t="s">
        <v>117</v>
      </c>
      <c r="B3161" t="s">
        <v>134</v>
      </c>
      <c r="C3161" t="s">
        <v>117</v>
      </c>
      <c r="D3161" t="s">
        <v>135</v>
      </c>
      <c r="E3161">
        <v>100</v>
      </c>
      <c r="F3161" t="s">
        <v>119</v>
      </c>
      <c r="G3161" t="s">
        <v>96</v>
      </c>
      <c r="H3161" s="321">
        <v>9600000000</v>
      </c>
      <c r="I3161" t="str">
        <f>Table3[[#This Row],[Company ]]&amp;Table3[[#This Row],[Product]]</f>
        <v>AmulMilk</v>
      </c>
      <c r="J3161" t="str">
        <f>INDEX('Company+Product scope'!D:D,MATCH(Table3[[#This Row],[Company+Product key]],'Company+Product scope'!C:C,0))</f>
        <v>Yes</v>
      </c>
    </row>
    <row r="3162" spans="1:10">
      <c r="A3162" t="s">
        <v>117</v>
      </c>
      <c r="B3162" t="s">
        <v>118</v>
      </c>
      <c r="C3162" t="s">
        <v>117</v>
      </c>
      <c r="D3162" t="s">
        <v>58</v>
      </c>
      <c r="E3162">
        <v>100</v>
      </c>
      <c r="F3162" t="s">
        <v>98</v>
      </c>
      <c r="G3162" t="s">
        <v>96</v>
      </c>
      <c r="H3162" s="321">
        <v>547555555.55555558</v>
      </c>
      <c r="I3162" t="str">
        <f>Table3[[#This Row],[Company ]]&amp;Table3[[#This Row],[Product]]</f>
        <v>FonterraMilk</v>
      </c>
      <c r="J3162" t="str">
        <f>INDEX('Company+Product scope'!D:D,MATCH(Table3[[#This Row],[Company+Product key]],'Company+Product scope'!C:C,0))</f>
        <v>Yes</v>
      </c>
    </row>
    <row r="3163" spans="1:10">
      <c r="A3163" t="s">
        <v>117</v>
      </c>
      <c r="B3163" t="s">
        <v>120</v>
      </c>
      <c r="C3163" t="s">
        <v>117</v>
      </c>
      <c r="D3163" t="s">
        <v>57</v>
      </c>
      <c r="E3163">
        <v>100</v>
      </c>
      <c r="F3163" t="s">
        <v>98</v>
      </c>
      <c r="G3163" t="s">
        <v>96</v>
      </c>
      <c r="H3163" s="321">
        <v>1056000000</v>
      </c>
      <c r="I3163" t="str">
        <f>Table3[[#This Row],[Company ]]&amp;Table3[[#This Row],[Product]]</f>
        <v>Dairy Farmers of AmericaMilk</v>
      </c>
      <c r="J3163" t="str">
        <f>INDEX('Company+Product scope'!D:D,MATCH(Table3[[#This Row],[Company+Product key]],'Company+Product scope'!C:C,0))</f>
        <v>Yes</v>
      </c>
    </row>
    <row r="3164" spans="1:10">
      <c r="A3164" t="s">
        <v>117</v>
      </c>
      <c r="B3164" t="s">
        <v>121</v>
      </c>
      <c r="C3164" t="s">
        <v>117</v>
      </c>
      <c r="D3164" t="s">
        <v>64</v>
      </c>
      <c r="E3164">
        <v>100</v>
      </c>
      <c r="F3164" t="s">
        <v>98</v>
      </c>
      <c r="G3164" t="s">
        <v>96</v>
      </c>
      <c r="H3164" s="321">
        <v>828666666.66666663</v>
      </c>
      <c r="I3164" t="str">
        <f>Table3[[#This Row],[Company ]]&amp;Table3[[#This Row],[Product]]</f>
        <v>LactalisMilk</v>
      </c>
      <c r="J3164" t="str">
        <f>INDEX('Company+Product scope'!D:D,MATCH(Table3[[#This Row],[Company+Product key]],'Company+Product scope'!C:C,0))</f>
        <v>Yes</v>
      </c>
    </row>
    <row r="3165" spans="1:10">
      <c r="A3165" t="s">
        <v>117</v>
      </c>
      <c r="B3165" t="s">
        <v>122</v>
      </c>
      <c r="C3165" t="s">
        <v>117</v>
      </c>
      <c r="D3165" t="s">
        <v>64</v>
      </c>
      <c r="E3165">
        <v>100</v>
      </c>
      <c r="F3165" t="s">
        <v>98</v>
      </c>
      <c r="G3165" t="s">
        <v>96</v>
      </c>
      <c r="H3165" s="321">
        <v>495000000</v>
      </c>
      <c r="I3165" t="str">
        <f>Table3[[#This Row],[Company ]]&amp;Table3[[#This Row],[Product]]</f>
        <v>NestléMilk</v>
      </c>
      <c r="J3165" t="str">
        <f>INDEX('Company+Product scope'!D:D,MATCH(Table3[[#This Row],[Company+Product key]],'Company+Product scope'!C:C,0))</f>
        <v>Yes</v>
      </c>
    </row>
    <row r="3166" spans="1:10">
      <c r="A3166" t="s">
        <v>117</v>
      </c>
      <c r="B3166" t="s">
        <v>123</v>
      </c>
      <c r="C3166" t="s">
        <v>117</v>
      </c>
      <c r="D3166" t="s">
        <v>64</v>
      </c>
      <c r="E3166">
        <v>100</v>
      </c>
      <c r="F3166" t="s">
        <v>98</v>
      </c>
      <c r="G3166" t="s">
        <v>96</v>
      </c>
      <c r="H3166" s="321">
        <v>495000000</v>
      </c>
      <c r="I3166" t="str">
        <f>Table3[[#This Row],[Company ]]&amp;Table3[[#This Row],[Product]]</f>
        <v>ArlaMilk</v>
      </c>
      <c r="J3166" t="str">
        <f>INDEX('Company+Product scope'!D:D,MATCH(Table3[[#This Row],[Company+Product key]],'Company+Product scope'!C:C,0))</f>
        <v>Yes</v>
      </c>
    </row>
    <row r="3167" spans="1:10">
      <c r="A3167" t="s">
        <v>117</v>
      </c>
      <c r="B3167" t="s">
        <v>124</v>
      </c>
      <c r="C3167" t="s">
        <v>117</v>
      </c>
      <c r="D3167" t="s">
        <v>64</v>
      </c>
      <c r="E3167">
        <v>100</v>
      </c>
      <c r="F3167" t="s">
        <v>98</v>
      </c>
      <c r="G3167" t="s">
        <v>96</v>
      </c>
      <c r="H3167" s="321">
        <v>392333333.33333331</v>
      </c>
      <c r="I3167" t="str">
        <f>Table3[[#This Row],[Company ]]&amp;Table3[[#This Row],[Product]]</f>
        <v>FrieslandCampinaMilk</v>
      </c>
      <c r="J3167" t="str">
        <f>INDEX('Company+Product scope'!D:D,MATCH(Table3[[#This Row],[Company+Product key]],'Company+Product scope'!C:C,0))</f>
        <v>Yes</v>
      </c>
    </row>
    <row r="3168" spans="1:10">
      <c r="A3168" t="s">
        <v>117</v>
      </c>
      <c r="B3168" t="s">
        <v>125</v>
      </c>
      <c r="C3168" t="s">
        <v>117</v>
      </c>
      <c r="D3168" t="s">
        <v>64</v>
      </c>
      <c r="E3168">
        <v>100</v>
      </c>
      <c r="F3168" t="s">
        <v>98</v>
      </c>
      <c r="G3168" t="s">
        <v>96</v>
      </c>
      <c r="H3168" s="321">
        <v>39175135.509078346</v>
      </c>
      <c r="I3168" t="str">
        <f>Table3[[#This Row],[Company ]]&amp;Table3[[#This Row],[Product]]</f>
        <v>Danone-IFCNMilk</v>
      </c>
      <c r="J3168" t="str">
        <f>INDEX('Company+Product scope'!D:D,MATCH(Table3[[#This Row],[Company+Product key]],'Company+Product scope'!C:C,0))</f>
        <v>Yes</v>
      </c>
    </row>
    <row r="3169" spans="1:10">
      <c r="A3169" t="s">
        <v>117</v>
      </c>
      <c r="B3169" t="s">
        <v>125</v>
      </c>
      <c r="C3169" t="s">
        <v>117</v>
      </c>
      <c r="D3169" t="s">
        <v>88</v>
      </c>
      <c r="E3169">
        <v>100</v>
      </c>
      <c r="F3169" t="s">
        <v>98</v>
      </c>
      <c r="G3169" t="s">
        <v>96</v>
      </c>
      <c r="H3169" s="321">
        <v>24979095.242531009</v>
      </c>
      <c r="I3169" t="str">
        <f>Table3[[#This Row],[Company ]]&amp;Table3[[#This Row],[Product]]</f>
        <v>Danone-IFCNMilk</v>
      </c>
      <c r="J3169" t="str">
        <f>INDEX('Company+Product scope'!D:D,MATCH(Table3[[#This Row],[Company+Product key]],'Company+Product scope'!C:C,0))</f>
        <v>Yes</v>
      </c>
    </row>
    <row r="3170" spans="1:10">
      <c r="A3170" t="s">
        <v>117</v>
      </c>
      <c r="B3170" t="s">
        <v>125</v>
      </c>
      <c r="C3170" t="s">
        <v>117</v>
      </c>
      <c r="D3170" t="s">
        <v>78</v>
      </c>
      <c r="E3170">
        <v>100</v>
      </c>
      <c r="F3170" t="s">
        <v>98</v>
      </c>
      <c r="G3170" t="s">
        <v>96</v>
      </c>
      <c r="H3170" s="321">
        <v>62002566.111906208</v>
      </c>
      <c r="I3170" t="str">
        <f>Table3[[#This Row],[Company ]]&amp;Table3[[#This Row],[Product]]</f>
        <v>Danone-IFCNMilk</v>
      </c>
      <c r="J3170" t="str">
        <f>INDEX('Company+Product scope'!D:D,MATCH(Table3[[#This Row],[Company+Product key]],'Company+Product scope'!C:C,0))</f>
        <v>Yes</v>
      </c>
    </row>
    <row r="3171" spans="1:10">
      <c r="A3171" t="s">
        <v>117</v>
      </c>
      <c r="B3171" t="s">
        <v>125</v>
      </c>
      <c r="C3171" t="s">
        <v>117</v>
      </c>
      <c r="D3171" t="s">
        <v>57</v>
      </c>
      <c r="E3171">
        <v>100</v>
      </c>
      <c r="F3171" t="s">
        <v>98</v>
      </c>
      <c r="G3171" t="s">
        <v>96</v>
      </c>
      <c r="H3171" s="321">
        <v>68853268.470501319</v>
      </c>
      <c r="I3171" t="str">
        <f>Table3[[#This Row],[Company ]]&amp;Table3[[#This Row],[Product]]</f>
        <v>Danone-IFCNMilk</v>
      </c>
      <c r="J3171" t="str">
        <f>INDEX('Company+Product scope'!D:D,MATCH(Table3[[#This Row],[Company+Product key]],'Company+Product scope'!C:C,0))</f>
        <v>Yes</v>
      </c>
    </row>
    <row r="3172" spans="1:10">
      <c r="A3172" t="s">
        <v>117</v>
      </c>
      <c r="B3172" t="s">
        <v>125</v>
      </c>
      <c r="C3172" t="s">
        <v>117</v>
      </c>
      <c r="D3172" t="s">
        <v>54</v>
      </c>
      <c r="E3172">
        <v>100</v>
      </c>
      <c r="F3172" t="s">
        <v>98</v>
      </c>
      <c r="G3172" t="s">
        <v>96</v>
      </c>
      <c r="H3172" s="321">
        <v>75629775.496692926</v>
      </c>
      <c r="I3172" t="str">
        <f>Table3[[#This Row],[Company ]]&amp;Table3[[#This Row],[Product]]</f>
        <v>Danone-IFCNMilk</v>
      </c>
      <c r="J3172" t="str">
        <f>INDEX('Company+Product scope'!D:D,MATCH(Table3[[#This Row],[Company+Product key]],'Company+Product scope'!C:C,0))</f>
        <v>Yes</v>
      </c>
    </row>
    <row r="3173" spans="1:10">
      <c r="A3173" t="s">
        <v>117</v>
      </c>
      <c r="B3173" t="s">
        <v>125</v>
      </c>
      <c r="C3173" t="s">
        <v>117</v>
      </c>
      <c r="D3173" t="s">
        <v>82</v>
      </c>
      <c r="E3173">
        <v>100</v>
      </c>
      <c r="F3173" t="s">
        <v>98</v>
      </c>
      <c r="G3173" t="s">
        <v>96</v>
      </c>
      <c r="H3173" s="321">
        <v>42802462.871030048</v>
      </c>
      <c r="I3173" t="str">
        <f>Table3[[#This Row],[Company ]]&amp;Table3[[#This Row],[Product]]</f>
        <v>Danone-IFCNMilk</v>
      </c>
      <c r="J3173" t="str">
        <f>INDEX('Company+Product scope'!D:D,MATCH(Table3[[#This Row],[Company+Product key]],'Company+Product scope'!C:C,0))</f>
        <v>Yes</v>
      </c>
    </row>
    <row r="3174" spans="1:10">
      <c r="A3174" t="s">
        <v>117</v>
      </c>
      <c r="B3174" t="s">
        <v>125</v>
      </c>
      <c r="C3174" t="s">
        <v>117</v>
      </c>
      <c r="D3174" t="s">
        <v>126</v>
      </c>
      <c r="E3174">
        <v>100</v>
      </c>
      <c r="F3174" t="s">
        <v>98</v>
      </c>
      <c r="G3174" t="s">
        <v>96</v>
      </c>
      <c r="H3174" s="321">
        <v>61965811.134385653</v>
      </c>
      <c r="I3174" t="str">
        <f>Table3[[#This Row],[Company ]]&amp;Table3[[#This Row],[Product]]</f>
        <v>Danone-IFCNMilk</v>
      </c>
      <c r="J3174" t="str">
        <f>INDEX('Company+Product scope'!D:D,MATCH(Table3[[#This Row],[Company+Product key]],'Company+Product scope'!C:C,0))</f>
        <v>Yes</v>
      </c>
    </row>
    <row r="3175" spans="1:10">
      <c r="A3175" t="s">
        <v>117</v>
      </c>
      <c r="B3175" t="s">
        <v>127</v>
      </c>
      <c r="C3175" t="s">
        <v>117</v>
      </c>
      <c r="D3175" t="s">
        <v>57</v>
      </c>
      <c r="E3175">
        <v>100</v>
      </c>
      <c r="F3175" t="s">
        <v>98</v>
      </c>
      <c r="G3175" t="s">
        <v>96</v>
      </c>
      <c r="H3175" s="321">
        <v>391111111.1111111</v>
      </c>
      <c r="I3175" t="str">
        <f>Table3[[#This Row],[Company ]]&amp;Table3[[#This Row],[Product]]</f>
        <v>SaputoMilk</v>
      </c>
      <c r="J3175" t="str">
        <f>INDEX('Company+Product scope'!D:D,MATCH(Table3[[#This Row],[Company+Product key]],'Company+Product scope'!C:C,0))</f>
        <v>Yes</v>
      </c>
    </row>
    <row r="3176" spans="1:10">
      <c r="A3176" t="s">
        <v>117</v>
      </c>
      <c r="B3176" t="s">
        <v>128</v>
      </c>
      <c r="C3176" t="s">
        <v>117</v>
      </c>
      <c r="D3176" t="s">
        <v>57</v>
      </c>
      <c r="E3176">
        <v>100</v>
      </c>
      <c r="F3176" t="s">
        <v>98</v>
      </c>
      <c r="G3176" t="s">
        <v>96</v>
      </c>
      <c r="H3176" s="321">
        <v>238222222.22222221</v>
      </c>
      <c r="I3176" t="str">
        <f>Table3[[#This Row],[Company ]]&amp;Table3[[#This Row],[Product]]</f>
        <v>AgropurMilk</v>
      </c>
      <c r="J3176" t="str">
        <f>INDEX('Company+Product scope'!D:D,MATCH(Table3[[#This Row],[Company+Product key]],'Company+Product scope'!C:C,0))</f>
        <v>Yes</v>
      </c>
    </row>
    <row r="3177" spans="1:10">
      <c r="A3177" t="s">
        <v>117</v>
      </c>
      <c r="B3177" t="s">
        <v>129</v>
      </c>
      <c r="C3177" t="s">
        <v>117</v>
      </c>
      <c r="D3177" t="s">
        <v>72</v>
      </c>
      <c r="E3177">
        <v>100</v>
      </c>
      <c r="F3177" t="s">
        <v>98</v>
      </c>
      <c r="G3177" t="s">
        <v>96</v>
      </c>
      <c r="H3177" s="321">
        <v>750851851.85185182</v>
      </c>
      <c r="I3177" t="str">
        <f>Table3[[#This Row],[Company ]]&amp;Table3[[#This Row],[Product]]</f>
        <v>China Mengniu DairyMilk</v>
      </c>
      <c r="J3177" t="str">
        <f>INDEX('Company+Product scope'!D:D,MATCH(Table3[[#This Row],[Company+Product key]],'Company+Product scope'!C:C,0))</f>
        <v>Yes</v>
      </c>
    </row>
    <row r="3178" spans="1:10">
      <c r="A3178" t="s">
        <v>117</v>
      </c>
      <c r="B3178" t="s">
        <v>130</v>
      </c>
      <c r="C3178" t="s">
        <v>117</v>
      </c>
      <c r="D3178" t="s">
        <v>57</v>
      </c>
      <c r="E3178">
        <v>100</v>
      </c>
      <c r="F3178" t="s">
        <v>98</v>
      </c>
      <c r="G3178" t="s">
        <v>96</v>
      </c>
      <c r="H3178" s="321">
        <v>320000000</v>
      </c>
      <c r="I3178" t="str">
        <f>Table3[[#This Row],[Company ]]&amp;Table3[[#This Row],[Product]]</f>
        <v>GlanbiaMilk</v>
      </c>
      <c r="J3178" t="str">
        <f>INDEX('Company+Product scope'!D:D,MATCH(Table3[[#This Row],[Company+Product key]],'Company+Product scope'!C:C,0))</f>
        <v>Yes</v>
      </c>
    </row>
    <row r="3179" spans="1:10">
      <c r="A3179" t="s">
        <v>117</v>
      </c>
      <c r="B3179" t="s">
        <v>131</v>
      </c>
      <c r="C3179" t="s">
        <v>117</v>
      </c>
      <c r="D3179" t="s">
        <v>57</v>
      </c>
      <c r="E3179">
        <v>100</v>
      </c>
      <c r="F3179" t="s">
        <v>98</v>
      </c>
      <c r="G3179" t="s">
        <v>96</v>
      </c>
      <c r="H3179" s="321">
        <v>273777777.77777779</v>
      </c>
      <c r="I3179" t="str">
        <f>Table3[[#This Row],[Company ]]&amp;Table3[[#This Row],[Product]]</f>
        <v>California DiariesMilk</v>
      </c>
      <c r="J3179" t="str">
        <f>INDEX('Company+Product scope'!D:D,MATCH(Table3[[#This Row],[Company+Product key]],'Company+Product scope'!C:C,0))</f>
        <v>Yes</v>
      </c>
    </row>
    <row r="3180" spans="1:10">
      <c r="A3180" t="s">
        <v>117</v>
      </c>
      <c r="B3180" t="s">
        <v>132</v>
      </c>
      <c r="C3180" t="s">
        <v>117</v>
      </c>
      <c r="D3180" t="s">
        <v>72</v>
      </c>
      <c r="E3180">
        <v>100</v>
      </c>
      <c r="F3180" t="s">
        <v>98</v>
      </c>
      <c r="G3180" t="s">
        <v>96</v>
      </c>
      <c r="H3180" s="321">
        <v>774074074.07407403</v>
      </c>
      <c r="I3180" t="str">
        <f>Table3[[#This Row],[Company ]]&amp;Table3[[#This Row],[Product]]</f>
        <v>Yili Milk</v>
      </c>
      <c r="J3180" t="str">
        <f>INDEX('Company+Product scope'!D:D,MATCH(Table3[[#This Row],[Company+Product key]],'Company+Product scope'!C:C,0))</f>
        <v>Yes</v>
      </c>
    </row>
    <row r="3181" spans="1:10">
      <c r="A3181" t="s">
        <v>117</v>
      </c>
      <c r="B3181" t="s">
        <v>133</v>
      </c>
      <c r="C3181" t="s">
        <v>117</v>
      </c>
      <c r="D3181" t="s">
        <v>64</v>
      </c>
      <c r="E3181">
        <v>100</v>
      </c>
      <c r="F3181" t="s">
        <v>98</v>
      </c>
      <c r="G3181" t="s">
        <v>96</v>
      </c>
      <c r="H3181" s="321">
        <v>245666666.66666666</v>
      </c>
      <c r="I3181" t="str">
        <f>Table3[[#This Row],[Company ]]&amp;Table3[[#This Row],[Product]]</f>
        <v>MüllerMilk</v>
      </c>
      <c r="J3181" t="str">
        <f>INDEX('Company+Product scope'!D:D,MATCH(Table3[[#This Row],[Company+Product key]],'Company+Product scope'!C:C,0))</f>
        <v>Yes</v>
      </c>
    </row>
    <row r="3182" spans="1:10">
      <c r="A3182" t="s">
        <v>117</v>
      </c>
      <c r="B3182" t="s">
        <v>134</v>
      </c>
      <c r="C3182" t="s">
        <v>117</v>
      </c>
      <c r="D3182" t="s">
        <v>135</v>
      </c>
      <c r="E3182">
        <v>100</v>
      </c>
      <c r="F3182" t="s">
        <v>98</v>
      </c>
      <c r="G3182" t="s">
        <v>96</v>
      </c>
      <c r="H3182" s="321">
        <v>771555555.55555558</v>
      </c>
      <c r="I3182" t="str">
        <f>Table3[[#This Row],[Company ]]&amp;Table3[[#This Row],[Product]]</f>
        <v>AmulMilk</v>
      </c>
      <c r="J3182" t="str">
        <f>INDEX('Company+Product scope'!D:D,MATCH(Table3[[#This Row],[Company+Product key]],'Company+Product scope'!C:C,0))</f>
        <v>Yes</v>
      </c>
    </row>
    <row r="3183" spans="1:10">
      <c r="A3183" t="s">
        <v>117</v>
      </c>
      <c r="B3183" t="s">
        <v>118</v>
      </c>
      <c r="C3183" t="s">
        <v>117</v>
      </c>
      <c r="D3183" t="s">
        <v>58</v>
      </c>
      <c r="E3183">
        <v>100</v>
      </c>
      <c r="F3183" t="s">
        <v>99</v>
      </c>
      <c r="G3183" t="s">
        <v>100</v>
      </c>
      <c r="H3183" s="320">
        <v>0.58741258741258739</v>
      </c>
      <c r="I3183" t="str">
        <f>Table3[[#This Row],[Company ]]&amp;Table3[[#This Row],[Product]]</f>
        <v>FonterraMilk</v>
      </c>
      <c r="J3183" t="str">
        <f>INDEX('Company+Product scope'!D:D,MATCH(Table3[[#This Row],[Company+Product key]],'Company+Product scope'!C:C,0))</f>
        <v>Yes</v>
      </c>
    </row>
    <row r="3184" spans="1:10">
      <c r="A3184" t="s">
        <v>117</v>
      </c>
      <c r="B3184" t="s">
        <v>120</v>
      </c>
      <c r="C3184" t="s">
        <v>117</v>
      </c>
      <c r="D3184" t="s">
        <v>57</v>
      </c>
      <c r="E3184">
        <v>100</v>
      </c>
      <c r="F3184" t="s">
        <v>99</v>
      </c>
      <c r="G3184" t="s">
        <v>100</v>
      </c>
      <c r="H3184" s="320">
        <v>0.61146496815286622</v>
      </c>
      <c r="I3184" t="str">
        <f>Table3[[#This Row],[Company ]]&amp;Table3[[#This Row],[Product]]</f>
        <v>Dairy Farmers of AmericaMilk</v>
      </c>
      <c r="J3184" t="str">
        <f>INDEX('Company+Product scope'!D:D,MATCH(Table3[[#This Row],[Company+Product key]],'Company+Product scope'!C:C,0))</f>
        <v>Yes</v>
      </c>
    </row>
    <row r="3185" spans="1:10">
      <c r="A3185" t="s">
        <v>117</v>
      </c>
      <c r="B3185" t="s">
        <v>121</v>
      </c>
      <c r="C3185" t="s">
        <v>117</v>
      </c>
      <c r="D3185" t="s">
        <v>64</v>
      </c>
      <c r="E3185">
        <v>100</v>
      </c>
      <c r="F3185" t="s">
        <v>99</v>
      </c>
      <c r="G3185" t="s">
        <v>100</v>
      </c>
      <c r="H3185" s="320">
        <v>0.5561797752808989</v>
      </c>
      <c r="I3185" t="str">
        <f>Table3[[#This Row],[Company ]]&amp;Table3[[#This Row],[Product]]</f>
        <v>LactalisMilk</v>
      </c>
      <c r="J3185" t="str">
        <f>INDEX('Company+Product scope'!D:D,MATCH(Table3[[#This Row],[Company+Product key]],'Company+Product scope'!C:C,0))</f>
        <v>Yes</v>
      </c>
    </row>
    <row r="3186" spans="1:10">
      <c r="A3186" t="s">
        <v>117</v>
      </c>
      <c r="B3186" t="s">
        <v>122</v>
      </c>
      <c r="C3186" t="s">
        <v>117</v>
      </c>
      <c r="D3186" t="s">
        <v>64</v>
      </c>
      <c r="E3186">
        <v>100</v>
      </c>
      <c r="F3186" t="s">
        <v>99</v>
      </c>
      <c r="G3186" t="s">
        <v>100</v>
      </c>
      <c r="H3186" s="320">
        <v>0.5561797752808989</v>
      </c>
      <c r="I3186" t="str">
        <f>Table3[[#This Row],[Company ]]&amp;Table3[[#This Row],[Product]]</f>
        <v>NestléMilk</v>
      </c>
      <c r="J3186" t="str">
        <f>INDEX('Company+Product scope'!D:D,MATCH(Table3[[#This Row],[Company+Product key]],'Company+Product scope'!C:C,0))</f>
        <v>Yes</v>
      </c>
    </row>
    <row r="3187" spans="1:10">
      <c r="A3187" t="s">
        <v>117</v>
      </c>
      <c r="B3187" t="s">
        <v>123</v>
      </c>
      <c r="C3187" t="s">
        <v>117</v>
      </c>
      <c r="D3187" t="s">
        <v>64</v>
      </c>
      <c r="E3187">
        <v>100</v>
      </c>
      <c r="F3187" t="s">
        <v>99</v>
      </c>
      <c r="G3187" t="s">
        <v>100</v>
      </c>
      <c r="H3187" s="320">
        <v>0.5561797752808989</v>
      </c>
      <c r="I3187" t="str">
        <f>Table3[[#This Row],[Company ]]&amp;Table3[[#This Row],[Product]]</f>
        <v>ArlaMilk</v>
      </c>
      <c r="J3187" t="str">
        <f>INDEX('Company+Product scope'!D:D,MATCH(Table3[[#This Row],[Company+Product key]],'Company+Product scope'!C:C,0))</f>
        <v>Yes</v>
      </c>
    </row>
    <row r="3188" spans="1:10">
      <c r="A3188" t="s">
        <v>117</v>
      </c>
      <c r="B3188" t="s">
        <v>124</v>
      </c>
      <c r="C3188" t="s">
        <v>117</v>
      </c>
      <c r="D3188" t="s">
        <v>64</v>
      </c>
      <c r="E3188">
        <v>100</v>
      </c>
      <c r="F3188" t="s">
        <v>99</v>
      </c>
      <c r="G3188" t="s">
        <v>100</v>
      </c>
      <c r="H3188" s="320">
        <v>0.5561797752808989</v>
      </c>
      <c r="I3188" t="str">
        <f>Table3[[#This Row],[Company ]]&amp;Table3[[#This Row],[Product]]</f>
        <v>FrieslandCampinaMilk</v>
      </c>
      <c r="J3188" t="str">
        <f>INDEX('Company+Product scope'!D:D,MATCH(Table3[[#This Row],[Company+Product key]],'Company+Product scope'!C:C,0))</f>
        <v>Yes</v>
      </c>
    </row>
    <row r="3189" spans="1:10">
      <c r="A3189" t="s">
        <v>117</v>
      </c>
      <c r="B3189" t="s">
        <v>125</v>
      </c>
      <c r="C3189" t="s">
        <v>117</v>
      </c>
      <c r="D3189" t="s">
        <v>64</v>
      </c>
      <c r="E3189">
        <v>100</v>
      </c>
      <c r="F3189" t="s">
        <v>99</v>
      </c>
      <c r="G3189" t="s">
        <v>100</v>
      </c>
      <c r="H3189" s="320">
        <v>0.5561797752808989</v>
      </c>
      <c r="I3189" t="str">
        <f>Table3[[#This Row],[Company ]]&amp;Table3[[#This Row],[Product]]</f>
        <v>Danone-IFCNMilk</v>
      </c>
      <c r="J3189" t="str">
        <f>INDEX('Company+Product scope'!D:D,MATCH(Table3[[#This Row],[Company+Product key]],'Company+Product scope'!C:C,0))</f>
        <v>Yes</v>
      </c>
    </row>
    <row r="3190" spans="1:10">
      <c r="A3190" t="s">
        <v>117</v>
      </c>
      <c r="B3190" t="s">
        <v>125</v>
      </c>
      <c r="C3190" t="s">
        <v>117</v>
      </c>
      <c r="D3190" t="s">
        <v>88</v>
      </c>
      <c r="E3190">
        <v>100</v>
      </c>
      <c r="F3190" t="s">
        <v>99</v>
      </c>
      <c r="G3190" t="s">
        <v>100</v>
      </c>
      <c r="H3190" s="320">
        <v>0.55191256830601099</v>
      </c>
      <c r="I3190" t="str">
        <f>Table3[[#This Row],[Company ]]&amp;Table3[[#This Row],[Product]]</f>
        <v>Danone-IFCNMilk</v>
      </c>
      <c r="J3190" t="str">
        <f>INDEX('Company+Product scope'!D:D,MATCH(Table3[[#This Row],[Company+Product key]],'Company+Product scope'!C:C,0))</f>
        <v>Yes</v>
      </c>
    </row>
    <row r="3191" spans="1:10">
      <c r="A3191" t="s">
        <v>117</v>
      </c>
      <c r="B3191" t="s">
        <v>125</v>
      </c>
      <c r="C3191" t="s">
        <v>117</v>
      </c>
      <c r="D3191" t="s">
        <v>78</v>
      </c>
      <c r="E3191">
        <v>100</v>
      </c>
      <c r="F3191" t="s">
        <v>99</v>
      </c>
      <c r="G3191" t="s">
        <v>100</v>
      </c>
      <c r="H3191" s="320">
        <v>0.48230088495575224</v>
      </c>
      <c r="I3191" t="str">
        <f>Table3[[#This Row],[Company ]]&amp;Table3[[#This Row],[Product]]</f>
        <v>Danone-IFCNMilk</v>
      </c>
      <c r="J3191" t="str">
        <f>INDEX('Company+Product scope'!D:D,MATCH(Table3[[#This Row],[Company+Product key]],'Company+Product scope'!C:C,0))</f>
        <v>Yes</v>
      </c>
    </row>
    <row r="3192" spans="1:10">
      <c r="A3192" t="s">
        <v>117</v>
      </c>
      <c r="B3192" t="s">
        <v>125</v>
      </c>
      <c r="C3192" t="s">
        <v>117</v>
      </c>
      <c r="D3192" t="s">
        <v>57</v>
      </c>
      <c r="E3192">
        <v>100</v>
      </c>
      <c r="F3192" t="s">
        <v>99</v>
      </c>
      <c r="G3192" t="s">
        <v>100</v>
      </c>
      <c r="H3192" s="320">
        <v>0.61146496815286611</v>
      </c>
      <c r="I3192" t="str">
        <f>Table3[[#This Row],[Company ]]&amp;Table3[[#This Row],[Product]]</f>
        <v>Danone-IFCNMilk</v>
      </c>
      <c r="J3192" t="str">
        <f>INDEX('Company+Product scope'!D:D,MATCH(Table3[[#This Row],[Company+Product key]],'Company+Product scope'!C:C,0))</f>
        <v>Yes</v>
      </c>
    </row>
    <row r="3193" spans="1:10">
      <c r="A3193" t="s">
        <v>117</v>
      </c>
      <c r="B3193" t="s">
        <v>125</v>
      </c>
      <c r="C3193" t="s">
        <v>117</v>
      </c>
      <c r="D3193" t="s">
        <v>54</v>
      </c>
      <c r="E3193">
        <v>100</v>
      </c>
      <c r="F3193" t="s">
        <v>99</v>
      </c>
      <c r="G3193" t="s">
        <v>100</v>
      </c>
      <c r="H3193" s="320">
        <v>0.53154875717017214</v>
      </c>
      <c r="I3193" t="str">
        <f>Table3[[#This Row],[Company ]]&amp;Table3[[#This Row],[Product]]</f>
        <v>Danone-IFCNMilk</v>
      </c>
      <c r="J3193" t="str">
        <f>INDEX('Company+Product scope'!D:D,MATCH(Table3[[#This Row],[Company+Product key]],'Company+Product scope'!C:C,0))</f>
        <v>Yes</v>
      </c>
    </row>
    <row r="3194" spans="1:10">
      <c r="A3194" t="s">
        <v>117</v>
      </c>
      <c r="B3194" t="s">
        <v>125</v>
      </c>
      <c r="C3194" t="s">
        <v>117</v>
      </c>
      <c r="D3194" t="s">
        <v>82</v>
      </c>
      <c r="E3194">
        <v>100</v>
      </c>
      <c r="F3194" t="s">
        <v>99</v>
      </c>
      <c r="G3194" t="s">
        <v>100</v>
      </c>
      <c r="H3194" s="320">
        <v>0.7637540453074434</v>
      </c>
      <c r="I3194" t="str">
        <f>Table3[[#This Row],[Company ]]&amp;Table3[[#This Row],[Product]]</f>
        <v>Danone-IFCNMilk</v>
      </c>
      <c r="J3194" t="str">
        <f>INDEX('Company+Product scope'!D:D,MATCH(Table3[[#This Row],[Company+Product key]],'Company+Product scope'!C:C,0))</f>
        <v>Yes</v>
      </c>
    </row>
    <row r="3195" spans="1:10">
      <c r="A3195" t="s">
        <v>117</v>
      </c>
      <c r="B3195" t="s">
        <v>125</v>
      </c>
      <c r="C3195" t="s">
        <v>117</v>
      </c>
      <c r="D3195" t="s">
        <v>126</v>
      </c>
      <c r="E3195">
        <v>100</v>
      </c>
      <c r="F3195" t="s">
        <v>99</v>
      </c>
      <c r="G3195" t="s">
        <v>100</v>
      </c>
      <c r="H3195" s="320">
        <v>0.69866071428571408</v>
      </c>
      <c r="I3195" t="str">
        <f>Table3[[#This Row],[Company ]]&amp;Table3[[#This Row],[Product]]</f>
        <v>Danone-IFCNMilk</v>
      </c>
      <c r="J3195" t="str">
        <f>INDEX('Company+Product scope'!D:D,MATCH(Table3[[#This Row],[Company+Product key]],'Company+Product scope'!C:C,0))</f>
        <v>Yes</v>
      </c>
    </row>
    <row r="3196" spans="1:10">
      <c r="A3196" t="s">
        <v>117</v>
      </c>
      <c r="B3196" t="s">
        <v>127</v>
      </c>
      <c r="C3196" t="s">
        <v>117</v>
      </c>
      <c r="D3196" t="s">
        <v>57</v>
      </c>
      <c r="E3196">
        <v>100</v>
      </c>
      <c r="F3196" t="s">
        <v>99</v>
      </c>
      <c r="G3196" t="s">
        <v>100</v>
      </c>
      <c r="H3196" s="320">
        <v>0.61146496815286622</v>
      </c>
      <c r="I3196" t="str">
        <f>Table3[[#This Row],[Company ]]&amp;Table3[[#This Row],[Product]]</f>
        <v>SaputoMilk</v>
      </c>
      <c r="J3196" t="str">
        <f>INDEX('Company+Product scope'!D:D,MATCH(Table3[[#This Row],[Company+Product key]],'Company+Product scope'!C:C,0))</f>
        <v>Yes</v>
      </c>
    </row>
    <row r="3197" spans="1:10">
      <c r="A3197" t="s">
        <v>117</v>
      </c>
      <c r="B3197" t="s">
        <v>128</v>
      </c>
      <c r="C3197" t="s">
        <v>117</v>
      </c>
      <c r="D3197" t="s">
        <v>57</v>
      </c>
      <c r="E3197">
        <v>100</v>
      </c>
      <c r="F3197" t="s">
        <v>99</v>
      </c>
      <c r="G3197" t="s">
        <v>100</v>
      </c>
      <c r="H3197" s="320">
        <v>0.61146496815286622</v>
      </c>
      <c r="I3197" t="str">
        <f>Table3[[#This Row],[Company ]]&amp;Table3[[#This Row],[Product]]</f>
        <v>AgropurMilk</v>
      </c>
      <c r="J3197" t="str">
        <f>INDEX('Company+Product scope'!D:D,MATCH(Table3[[#This Row],[Company+Product key]],'Company+Product scope'!C:C,0))</f>
        <v>Yes</v>
      </c>
    </row>
    <row r="3198" spans="1:10">
      <c r="A3198" t="s">
        <v>117</v>
      </c>
      <c r="B3198" t="s">
        <v>129</v>
      </c>
      <c r="C3198" t="s">
        <v>117</v>
      </c>
      <c r="D3198" t="s">
        <v>72</v>
      </c>
      <c r="E3198">
        <v>100</v>
      </c>
      <c r="F3198" t="s">
        <v>99</v>
      </c>
      <c r="G3198" t="s">
        <v>100</v>
      </c>
      <c r="H3198" s="320">
        <v>0.68078175895765469</v>
      </c>
      <c r="I3198" t="str">
        <f>Table3[[#This Row],[Company ]]&amp;Table3[[#This Row],[Product]]</f>
        <v>China Mengniu DairyMilk</v>
      </c>
      <c r="J3198" t="str">
        <f>INDEX('Company+Product scope'!D:D,MATCH(Table3[[#This Row],[Company+Product key]],'Company+Product scope'!C:C,0))</f>
        <v>Yes</v>
      </c>
    </row>
    <row r="3199" spans="1:10">
      <c r="A3199" t="s">
        <v>117</v>
      </c>
      <c r="B3199" t="s">
        <v>130</v>
      </c>
      <c r="C3199" t="s">
        <v>117</v>
      </c>
      <c r="D3199" t="s">
        <v>57</v>
      </c>
      <c r="E3199">
        <v>100</v>
      </c>
      <c r="F3199" t="s">
        <v>99</v>
      </c>
      <c r="G3199" t="s">
        <v>100</v>
      </c>
      <c r="H3199" s="320">
        <v>0.61146496815286622</v>
      </c>
      <c r="I3199" t="str">
        <f>Table3[[#This Row],[Company ]]&amp;Table3[[#This Row],[Product]]</f>
        <v>GlanbiaMilk</v>
      </c>
      <c r="J3199" t="str">
        <f>INDEX('Company+Product scope'!D:D,MATCH(Table3[[#This Row],[Company+Product key]],'Company+Product scope'!C:C,0))</f>
        <v>Yes</v>
      </c>
    </row>
    <row r="3200" spans="1:10">
      <c r="A3200" t="s">
        <v>117</v>
      </c>
      <c r="B3200" t="s">
        <v>131</v>
      </c>
      <c r="C3200" t="s">
        <v>117</v>
      </c>
      <c r="D3200" t="s">
        <v>57</v>
      </c>
      <c r="E3200">
        <v>100</v>
      </c>
      <c r="F3200" t="s">
        <v>99</v>
      </c>
      <c r="G3200" t="s">
        <v>100</v>
      </c>
      <c r="H3200" s="320">
        <v>0.61146496815286622</v>
      </c>
      <c r="I3200" t="str">
        <f>Table3[[#This Row],[Company ]]&amp;Table3[[#This Row],[Product]]</f>
        <v>California DiariesMilk</v>
      </c>
      <c r="J3200" t="str">
        <f>INDEX('Company+Product scope'!D:D,MATCH(Table3[[#This Row],[Company+Product key]],'Company+Product scope'!C:C,0))</f>
        <v>Yes</v>
      </c>
    </row>
    <row r="3201" spans="1:10">
      <c r="A3201" t="s">
        <v>117</v>
      </c>
      <c r="B3201" t="s">
        <v>132</v>
      </c>
      <c r="C3201" t="s">
        <v>117</v>
      </c>
      <c r="D3201" t="s">
        <v>72</v>
      </c>
      <c r="E3201">
        <v>100</v>
      </c>
      <c r="F3201" t="s">
        <v>99</v>
      </c>
      <c r="G3201" t="s">
        <v>100</v>
      </c>
      <c r="H3201" s="320">
        <v>0.68078175895765469</v>
      </c>
      <c r="I3201" t="str">
        <f>Table3[[#This Row],[Company ]]&amp;Table3[[#This Row],[Product]]</f>
        <v>Yili Milk</v>
      </c>
      <c r="J3201" t="str">
        <f>INDEX('Company+Product scope'!D:D,MATCH(Table3[[#This Row],[Company+Product key]],'Company+Product scope'!C:C,0))</f>
        <v>Yes</v>
      </c>
    </row>
    <row r="3202" spans="1:10">
      <c r="A3202" t="s">
        <v>117</v>
      </c>
      <c r="B3202" t="s">
        <v>133</v>
      </c>
      <c r="C3202" t="s">
        <v>117</v>
      </c>
      <c r="D3202" t="s">
        <v>64</v>
      </c>
      <c r="E3202">
        <v>100</v>
      </c>
      <c r="F3202" t="s">
        <v>99</v>
      </c>
      <c r="G3202" t="s">
        <v>100</v>
      </c>
      <c r="H3202" s="320">
        <v>0.5561797752808989</v>
      </c>
      <c r="I3202" t="str">
        <f>Table3[[#This Row],[Company ]]&amp;Table3[[#This Row],[Product]]</f>
        <v>MüllerMilk</v>
      </c>
      <c r="J3202" t="str">
        <f>INDEX('Company+Product scope'!D:D,MATCH(Table3[[#This Row],[Company+Product key]],'Company+Product scope'!C:C,0))</f>
        <v>Yes</v>
      </c>
    </row>
    <row r="3203" spans="1:10">
      <c r="A3203" t="s">
        <v>117</v>
      </c>
      <c r="B3203" t="s">
        <v>134</v>
      </c>
      <c r="C3203" t="s">
        <v>117</v>
      </c>
      <c r="D3203" t="s">
        <v>135</v>
      </c>
      <c r="E3203">
        <v>100</v>
      </c>
      <c r="F3203" t="s">
        <v>99</v>
      </c>
      <c r="G3203" t="s">
        <v>100</v>
      </c>
      <c r="H3203" s="320">
        <v>0.69108280254777066</v>
      </c>
      <c r="I3203" t="str">
        <f>Table3[[#This Row],[Company ]]&amp;Table3[[#This Row],[Product]]</f>
        <v>AmulMilk</v>
      </c>
      <c r="J3203" t="str">
        <f>INDEX('Company+Product scope'!D:D,MATCH(Table3[[#This Row],[Company+Product key]],'Company+Product scope'!C:C,0))</f>
        <v>Yes</v>
      </c>
    </row>
    <row r="3204" spans="1:10">
      <c r="A3204" t="s">
        <v>117</v>
      </c>
      <c r="B3204" t="s">
        <v>118</v>
      </c>
      <c r="C3204" t="s">
        <v>117</v>
      </c>
      <c r="D3204" t="s">
        <v>58</v>
      </c>
      <c r="E3204">
        <v>100</v>
      </c>
      <c r="F3204" t="s">
        <v>101</v>
      </c>
      <c r="G3204" t="s">
        <v>96</v>
      </c>
      <c r="H3204" s="321">
        <v>25168000000</v>
      </c>
      <c r="I3204" t="str">
        <f>Table3[[#This Row],[Company ]]&amp;Table3[[#This Row],[Product]]</f>
        <v>FonterraMilk</v>
      </c>
      <c r="J3204" t="str">
        <f>INDEX('Company+Product scope'!D:D,MATCH(Table3[[#This Row],[Company+Product key]],'Company+Product scope'!C:C,0))</f>
        <v>Yes</v>
      </c>
    </row>
    <row r="3205" spans="1:10">
      <c r="A3205" t="s">
        <v>117</v>
      </c>
      <c r="B3205" t="s">
        <v>120</v>
      </c>
      <c r="C3205" t="s">
        <v>117</v>
      </c>
      <c r="D3205" t="s">
        <v>57</v>
      </c>
      <c r="E3205">
        <v>100</v>
      </c>
      <c r="F3205" t="s">
        <v>101</v>
      </c>
      <c r="G3205" t="s">
        <v>96</v>
      </c>
      <c r="H3205" s="321">
        <v>46629000000</v>
      </c>
      <c r="I3205" t="str">
        <f>Table3[[#This Row],[Company ]]&amp;Table3[[#This Row],[Product]]</f>
        <v>Dairy Farmers of AmericaMilk</v>
      </c>
      <c r="J3205" t="str">
        <f>INDEX('Company+Product scope'!D:D,MATCH(Table3[[#This Row],[Company+Product key]],'Company+Product scope'!C:C,0))</f>
        <v>Yes</v>
      </c>
    </row>
    <row r="3206" spans="1:10">
      <c r="A3206" t="s">
        <v>117</v>
      </c>
      <c r="B3206" t="s">
        <v>121</v>
      </c>
      <c r="C3206" t="s">
        <v>117</v>
      </c>
      <c r="D3206" t="s">
        <v>64</v>
      </c>
      <c r="E3206">
        <v>100</v>
      </c>
      <c r="F3206" t="s">
        <v>101</v>
      </c>
      <c r="G3206" t="s">
        <v>96</v>
      </c>
      <c r="H3206" s="321">
        <v>40228000000</v>
      </c>
      <c r="I3206" t="str">
        <f>Table3[[#This Row],[Company ]]&amp;Table3[[#This Row],[Product]]</f>
        <v>LactalisMilk</v>
      </c>
      <c r="J3206" t="str">
        <f>INDEX('Company+Product scope'!D:D,MATCH(Table3[[#This Row],[Company+Product key]],'Company+Product scope'!C:C,0))</f>
        <v>Yes</v>
      </c>
    </row>
    <row r="3207" spans="1:10">
      <c r="A3207" t="s">
        <v>117</v>
      </c>
      <c r="B3207" t="s">
        <v>122</v>
      </c>
      <c r="C3207" t="s">
        <v>117</v>
      </c>
      <c r="D3207" t="s">
        <v>64</v>
      </c>
      <c r="E3207">
        <v>100</v>
      </c>
      <c r="F3207" t="s">
        <v>101</v>
      </c>
      <c r="G3207" t="s">
        <v>96</v>
      </c>
      <c r="H3207" s="321">
        <v>24030000000</v>
      </c>
      <c r="I3207" t="str">
        <f>Table3[[#This Row],[Company ]]&amp;Table3[[#This Row],[Product]]</f>
        <v>NestléMilk</v>
      </c>
      <c r="J3207" t="str">
        <f>INDEX('Company+Product scope'!D:D,MATCH(Table3[[#This Row],[Company+Product key]],'Company+Product scope'!C:C,0))</f>
        <v>Yes</v>
      </c>
    </row>
    <row r="3208" spans="1:10">
      <c r="A3208" t="s">
        <v>117</v>
      </c>
      <c r="B3208" t="s">
        <v>123</v>
      </c>
      <c r="C3208" t="s">
        <v>117</v>
      </c>
      <c r="D3208" t="s">
        <v>64</v>
      </c>
      <c r="E3208">
        <v>100</v>
      </c>
      <c r="F3208" t="s">
        <v>101</v>
      </c>
      <c r="G3208" t="s">
        <v>96</v>
      </c>
      <c r="H3208" s="321">
        <v>24030000000</v>
      </c>
      <c r="I3208" t="str">
        <f>Table3[[#This Row],[Company ]]&amp;Table3[[#This Row],[Product]]</f>
        <v>ArlaMilk</v>
      </c>
      <c r="J3208" t="str">
        <f>INDEX('Company+Product scope'!D:D,MATCH(Table3[[#This Row],[Company+Product key]],'Company+Product scope'!C:C,0))</f>
        <v>Yes</v>
      </c>
    </row>
    <row r="3209" spans="1:10">
      <c r="A3209" t="s">
        <v>117</v>
      </c>
      <c r="B3209" t="s">
        <v>124</v>
      </c>
      <c r="C3209" t="s">
        <v>117</v>
      </c>
      <c r="D3209" t="s">
        <v>64</v>
      </c>
      <c r="E3209">
        <v>100</v>
      </c>
      <c r="F3209" t="s">
        <v>101</v>
      </c>
      <c r="G3209" t="s">
        <v>96</v>
      </c>
      <c r="H3209" s="321">
        <v>19046000000</v>
      </c>
      <c r="I3209" t="str">
        <f>Table3[[#This Row],[Company ]]&amp;Table3[[#This Row],[Product]]</f>
        <v>FrieslandCampinaMilk</v>
      </c>
      <c r="J3209" t="str">
        <f>INDEX('Company+Product scope'!D:D,MATCH(Table3[[#This Row],[Company+Product key]],'Company+Product scope'!C:C,0))</f>
        <v>Yes</v>
      </c>
    </row>
    <row r="3210" spans="1:10">
      <c r="A3210" t="s">
        <v>117</v>
      </c>
      <c r="B3210" t="s">
        <v>125</v>
      </c>
      <c r="C3210" t="s">
        <v>117</v>
      </c>
      <c r="D3210" t="s">
        <v>64</v>
      </c>
      <c r="E3210">
        <v>100</v>
      </c>
      <c r="F3210" t="s">
        <v>101</v>
      </c>
      <c r="G3210" t="s">
        <v>96</v>
      </c>
      <c r="H3210" s="321">
        <v>1901774760.167985</v>
      </c>
      <c r="I3210" t="str">
        <f>Table3[[#This Row],[Company ]]&amp;Table3[[#This Row],[Product]]</f>
        <v>Danone-IFCNMilk</v>
      </c>
      <c r="J3210" t="str">
        <f>INDEX('Company+Product scope'!D:D,MATCH(Table3[[#This Row],[Company+Product key]],'Company+Product scope'!C:C,0))</f>
        <v>Yes</v>
      </c>
    </row>
    <row r="3211" spans="1:10">
      <c r="A3211" t="s">
        <v>117</v>
      </c>
      <c r="B3211" t="s">
        <v>125</v>
      </c>
      <c r="C3211" t="s">
        <v>117</v>
      </c>
      <c r="D3211" t="s">
        <v>88</v>
      </c>
      <c r="E3211">
        <v>100</v>
      </c>
      <c r="F3211" t="s">
        <v>101</v>
      </c>
      <c r="G3211" t="s">
        <v>96</v>
      </c>
      <c r="H3211" s="321">
        <v>1221997124.6865911</v>
      </c>
      <c r="I3211" t="str">
        <f>Table3[[#This Row],[Company ]]&amp;Table3[[#This Row],[Product]]</f>
        <v>Danone-IFCNMilk</v>
      </c>
      <c r="J3211" t="str">
        <f>INDEX('Company+Product scope'!D:D,MATCH(Table3[[#This Row],[Company+Product key]],'Company+Product scope'!C:C,0))</f>
        <v>Yes</v>
      </c>
    </row>
    <row r="3212" spans="1:10">
      <c r="A3212" t="s">
        <v>117</v>
      </c>
      <c r="B3212" t="s">
        <v>125</v>
      </c>
      <c r="C3212" t="s">
        <v>117</v>
      </c>
      <c r="D3212" t="s">
        <v>78</v>
      </c>
      <c r="E3212">
        <v>100</v>
      </c>
      <c r="F3212" t="s">
        <v>101</v>
      </c>
      <c r="G3212" t="s">
        <v>96</v>
      </c>
      <c r="H3212" s="321">
        <v>3471006040.5032263</v>
      </c>
      <c r="I3212" t="str">
        <f>Table3[[#This Row],[Company ]]&amp;Table3[[#This Row],[Product]]</f>
        <v>Danone-IFCNMilk</v>
      </c>
      <c r="J3212" t="str">
        <f>INDEX('Company+Product scope'!D:D,MATCH(Table3[[#This Row],[Company+Product key]],'Company+Product scope'!C:C,0))</f>
        <v>Yes</v>
      </c>
    </row>
    <row r="3213" spans="1:10">
      <c r="A3213" t="s">
        <v>117</v>
      </c>
      <c r="B3213" t="s">
        <v>125</v>
      </c>
      <c r="C3213" t="s">
        <v>117</v>
      </c>
      <c r="D3213" t="s">
        <v>57</v>
      </c>
      <c r="E3213">
        <v>100</v>
      </c>
      <c r="F3213" t="s">
        <v>101</v>
      </c>
      <c r="G3213" t="s">
        <v>96</v>
      </c>
      <c r="H3213" s="321">
        <v>3040302135.9005747</v>
      </c>
      <c r="I3213" t="str">
        <f>Table3[[#This Row],[Company ]]&amp;Table3[[#This Row],[Product]]</f>
        <v>Danone-IFCNMilk</v>
      </c>
      <c r="J3213" t="str">
        <f>INDEX('Company+Product scope'!D:D,MATCH(Table3[[#This Row],[Company+Product key]],'Company+Product scope'!C:C,0))</f>
        <v>Yes</v>
      </c>
    </row>
    <row r="3214" spans="1:10">
      <c r="A3214" t="s">
        <v>117</v>
      </c>
      <c r="B3214" t="s">
        <v>125</v>
      </c>
      <c r="C3214" t="s">
        <v>117</v>
      </c>
      <c r="D3214" t="s">
        <v>54</v>
      </c>
      <c r="E3214">
        <v>100</v>
      </c>
      <c r="F3214" t="s">
        <v>101</v>
      </c>
      <c r="G3214" t="s">
        <v>96</v>
      </c>
      <c r="H3214" s="321">
        <v>3841611725.8589954</v>
      </c>
      <c r="I3214" t="str">
        <f>Table3[[#This Row],[Company ]]&amp;Table3[[#This Row],[Product]]</f>
        <v>Danone-IFCNMilk</v>
      </c>
      <c r="J3214" t="str">
        <f>INDEX('Company+Product scope'!D:D,MATCH(Table3[[#This Row],[Company+Product key]],'Company+Product scope'!C:C,0))</f>
        <v>Yes</v>
      </c>
    </row>
    <row r="3215" spans="1:10">
      <c r="A3215" t="s">
        <v>117</v>
      </c>
      <c r="B3215" t="s">
        <v>125</v>
      </c>
      <c r="C3215" t="s">
        <v>117</v>
      </c>
      <c r="D3215" t="s">
        <v>82</v>
      </c>
      <c r="E3215">
        <v>100</v>
      </c>
      <c r="F3215" t="s">
        <v>101</v>
      </c>
      <c r="G3215" t="s">
        <v>96</v>
      </c>
      <c r="H3215" s="321">
        <v>1513139609.0381513</v>
      </c>
      <c r="I3215" t="str">
        <f>Table3[[#This Row],[Company ]]&amp;Table3[[#This Row],[Product]]</f>
        <v>Danone-IFCNMilk</v>
      </c>
      <c r="J3215" t="str">
        <f>INDEX('Company+Product scope'!D:D,MATCH(Table3[[#This Row],[Company+Product key]],'Company+Product scope'!C:C,0))</f>
        <v>Yes</v>
      </c>
    </row>
    <row r="3216" spans="1:10">
      <c r="A3216" t="s">
        <v>117</v>
      </c>
      <c r="B3216" t="s">
        <v>125</v>
      </c>
      <c r="C3216" t="s">
        <v>117</v>
      </c>
      <c r="D3216" t="s">
        <v>126</v>
      </c>
      <c r="E3216">
        <v>100</v>
      </c>
      <c r="F3216" t="s">
        <v>101</v>
      </c>
      <c r="G3216" t="s">
        <v>96</v>
      </c>
      <c r="H3216" s="321">
        <v>2394691538.2796459</v>
      </c>
      <c r="I3216" t="str">
        <f>Table3[[#This Row],[Company ]]&amp;Table3[[#This Row],[Product]]</f>
        <v>Danone-IFCNMilk</v>
      </c>
      <c r="J3216" t="str">
        <f>INDEX('Company+Product scope'!D:D,MATCH(Table3[[#This Row],[Company+Product key]],'Company+Product scope'!C:C,0))</f>
        <v>Yes</v>
      </c>
    </row>
    <row r="3217" spans="1:10">
      <c r="A3217" t="s">
        <v>117</v>
      </c>
      <c r="B3217" t="s">
        <v>127</v>
      </c>
      <c r="C3217" t="s">
        <v>117</v>
      </c>
      <c r="D3217" t="s">
        <v>57</v>
      </c>
      <c r="E3217">
        <v>100</v>
      </c>
      <c r="F3217" t="s">
        <v>101</v>
      </c>
      <c r="G3217" t="s">
        <v>96</v>
      </c>
      <c r="H3217" s="321">
        <v>17270000000</v>
      </c>
      <c r="I3217" t="str">
        <f>Table3[[#This Row],[Company ]]&amp;Table3[[#This Row],[Product]]</f>
        <v>SaputoMilk</v>
      </c>
      <c r="J3217" t="str">
        <f>INDEX('Company+Product scope'!D:D,MATCH(Table3[[#This Row],[Company+Product key]],'Company+Product scope'!C:C,0))</f>
        <v>Yes</v>
      </c>
    </row>
    <row r="3218" spans="1:10">
      <c r="A3218" t="s">
        <v>117</v>
      </c>
      <c r="B3218" t="s">
        <v>128</v>
      </c>
      <c r="C3218" t="s">
        <v>117</v>
      </c>
      <c r="D3218" t="s">
        <v>57</v>
      </c>
      <c r="E3218">
        <v>100</v>
      </c>
      <c r="F3218" t="s">
        <v>101</v>
      </c>
      <c r="G3218" t="s">
        <v>96</v>
      </c>
      <c r="H3218" s="321">
        <v>10519000000</v>
      </c>
      <c r="I3218" t="str">
        <f>Table3[[#This Row],[Company ]]&amp;Table3[[#This Row],[Product]]</f>
        <v>AgropurMilk</v>
      </c>
      <c r="J3218" t="str">
        <f>INDEX('Company+Product scope'!D:D,MATCH(Table3[[#This Row],[Company+Product key]],'Company+Product scope'!C:C,0))</f>
        <v>Yes</v>
      </c>
    </row>
    <row r="3219" spans="1:10">
      <c r="A3219" t="s">
        <v>117</v>
      </c>
      <c r="B3219" t="s">
        <v>129</v>
      </c>
      <c r="C3219" t="s">
        <v>117</v>
      </c>
      <c r="D3219" t="s">
        <v>72</v>
      </c>
      <c r="E3219">
        <v>100</v>
      </c>
      <c r="F3219" t="s">
        <v>101</v>
      </c>
      <c r="G3219" t="s">
        <v>96</v>
      </c>
      <c r="H3219" s="321">
        <v>29779000000</v>
      </c>
      <c r="I3219" t="str">
        <f>Table3[[#This Row],[Company ]]&amp;Table3[[#This Row],[Product]]</f>
        <v>China Mengniu DairyMilk</v>
      </c>
      <c r="J3219" t="str">
        <f>INDEX('Company+Product scope'!D:D,MATCH(Table3[[#This Row],[Company+Product key]],'Company+Product scope'!C:C,0))</f>
        <v>Yes</v>
      </c>
    </row>
    <row r="3220" spans="1:10">
      <c r="A3220" t="s">
        <v>117</v>
      </c>
      <c r="B3220" t="s">
        <v>130</v>
      </c>
      <c r="C3220" t="s">
        <v>117</v>
      </c>
      <c r="D3220" t="s">
        <v>57</v>
      </c>
      <c r="E3220">
        <v>100</v>
      </c>
      <c r="F3220" t="s">
        <v>101</v>
      </c>
      <c r="G3220" t="s">
        <v>96</v>
      </c>
      <c r="H3220" s="321">
        <v>14130000000</v>
      </c>
      <c r="I3220" t="str">
        <f>Table3[[#This Row],[Company ]]&amp;Table3[[#This Row],[Product]]</f>
        <v>GlanbiaMilk</v>
      </c>
      <c r="J3220" t="str">
        <f>INDEX('Company+Product scope'!D:D,MATCH(Table3[[#This Row],[Company+Product key]],'Company+Product scope'!C:C,0))</f>
        <v>Yes</v>
      </c>
    </row>
    <row r="3221" spans="1:10">
      <c r="A3221" t="s">
        <v>117</v>
      </c>
      <c r="B3221" t="s">
        <v>131</v>
      </c>
      <c r="C3221" t="s">
        <v>117</v>
      </c>
      <c r="D3221" t="s">
        <v>57</v>
      </c>
      <c r="E3221">
        <v>100</v>
      </c>
      <c r="F3221" t="s">
        <v>101</v>
      </c>
      <c r="G3221" t="s">
        <v>96</v>
      </c>
      <c r="H3221" s="321">
        <v>12089000000</v>
      </c>
      <c r="I3221" t="str">
        <f>Table3[[#This Row],[Company ]]&amp;Table3[[#This Row],[Product]]</f>
        <v>California DiariesMilk</v>
      </c>
      <c r="J3221" t="str">
        <f>INDEX('Company+Product scope'!D:D,MATCH(Table3[[#This Row],[Company+Product key]],'Company+Product scope'!C:C,0))</f>
        <v>Yes</v>
      </c>
    </row>
    <row r="3222" spans="1:10">
      <c r="A3222" t="s">
        <v>117</v>
      </c>
      <c r="B3222" t="s">
        <v>132</v>
      </c>
      <c r="C3222" t="s">
        <v>117</v>
      </c>
      <c r="D3222" t="s">
        <v>72</v>
      </c>
      <c r="E3222">
        <v>100</v>
      </c>
      <c r="F3222" t="s">
        <v>101</v>
      </c>
      <c r="G3222" t="s">
        <v>96</v>
      </c>
      <c r="H3222" s="321">
        <v>30700000000</v>
      </c>
      <c r="I3222" t="str">
        <f>Table3[[#This Row],[Company ]]&amp;Table3[[#This Row],[Product]]</f>
        <v>Yili Milk</v>
      </c>
      <c r="J3222" t="str">
        <f>INDEX('Company+Product scope'!D:D,MATCH(Table3[[#This Row],[Company+Product key]],'Company+Product scope'!C:C,0))</f>
        <v>Yes</v>
      </c>
    </row>
    <row r="3223" spans="1:10">
      <c r="A3223" t="s">
        <v>117</v>
      </c>
      <c r="B3223" t="s">
        <v>133</v>
      </c>
      <c r="C3223" t="s">
        <v>117</v>
      </c>
      <c r="D3223" t="s">
        <v>64</v>
      </c>
      <c r="E3223">
        <v>100</v>
      </c>
      <c r="F3223" t="s">
        <v>101</v>
      </c>
      <c r="G3223" t="s">
        <v>96</v>
      </c>
      <c r="H3223" s="321">
        <v>11926000000</v>
      </c>
      <c r="I3223" t="str">
        <f>Table3[[#This Row],[Company ]]&amp;Table3[[#This Row],[Product]]</f>
        <v>MüllerMilk</v>
      </c>
      <c r="J3223" t="str">
        <f>INDEX('Company+Product scope'!D:D,MATCH(Table3[[#This Row],[Company+Product key]],'Company+Product scope'!C:C,0))</f>
        <v>Yes</v>
      </c>
    </row>
    <row r="3224" spans="1:10">
      <c r="A3224" t="s">
        <v>117</v>
      </c>
      <c r="B3224" t="s">
        <v>134</v>
      </c>
      <c r="C3224" t="s">
        <v>117</v>
      </c>
      <c r="D3224" t="s">
        <v>135</v>
      </c>
      <c r="E3224">
        <v>100</v>
      </c>
      <c r="F3224" t="s">
        <v>101</v>
      </c>
      <c r="G3224" t="s">
        <v>96</v>
      </c>
      <c r="H3224" s="321">
        <v>30144000000</v>
      </c>
      <c r="I3224" t="str">
        <f>Table3[[#This Row],[Company ]]&amp;Table3[[#This Row],[Product]]</f>
        <v>AmulMilk</v>
      </c>
      <c r="J3224" t="str">
        <f>INDEX('Company+Product scope'!D:D,MATCH(Table3[[#This Row],[Company+Product key]],'Company+Product scope'!C:C,0))</f>
        <v>Yes</v>
      </c>
    </row>
    <row r="3225" spans="1:10">
      <c r="A3225" t="s">
        <v>117</v>
      </c>
      <c r="B3225" t="s">
        <v>118</v>
      </c>
      <c r="C3225" t="s">
        <v>117</v>
      </c>
      <c r="D3225" t="s">
        <v>58</v>
      </c>
      <c r="E3225">
        <v>100</v>
      </c>
      <c r="F3225" t="s">
        <v>103</v>
      </c>
      <c r="G3225" t="s">
        <v>96</v>
      </c>
      <c r="H3225" s="321">
        <v>14784000000</v>
      </c>
      <c r="I3225" t="str">
        <f>Table3[[#This Row],[Company ]]&amp;Table3[[#This Row],[Product]]</f>
        <v>FonterraMilk</v>
      </c>
      <c r="J3225" t="str">
        <f>INDEX('Company+Product scope'!D:D,MATCH(Table3[[#This Row],[Company+Product key]],'Company+Product scope'!C:C,0))</f>
        <v>Yes</v>
      </c>
    </row>
    <row r="3226" spans="1:10">
      <c r="A3226" t="s">
        <v>117</v>
      </c>
      <c r="B3226" t="s">
        <v>120</v>
      </c>
      <c r="C3226" t="s">
        <v>117</v>
      </c>
      <c r="D3226" t="s">
        <v>57</v>
      </c>
      <c r="E3226">
        <v>100</v>
      </c>
      <c r="F3226" t="s">
        <v>103</v>
      </c>
      <c r="G3226" t="s">
        <v>96</v>
      </c>
      <c r="H3226" s="321">
        <v>28512000000</v>
      </c>
      <c r="I3226" t="str">
        <f>Table3[[#This Row],[Company ]]&amp;Table3[[#This Row],[Product]]</f>
        <v>Dairy Farmers of AmericaMilk</v>
      </c>
      <c r="J3226" t="str">
        <f>INDEX('Company+Product scope'!D:D,MATCH(Table3[[#This Row],[Company+Product key]],'Company+Product scope'!C:C,0))</f>
        <v>Yes</v>
      </c>
    </row>
    <row r="3227" spans="1:10">
      <c r="A3227" t="s">
        <v>117</v>
      </c>
      <c r="B3227" t="s">
        <v>121</v>
      </c>
      <c r="C3227" t="s">
        <v>117</v>
      </c>
      <c r="D3227" t="s">
        <v>64</v>
      </c>
      <c r="E3227">
        <v>100</v>
      </c>
      <c r="F3227" t="s">
        <v>103</v>
      </c>
      <c r="G3227" t="s">
        <v>96</v>
      </c>
      <c r="H3227" s="321">
        <v>22374000000</v>
      </c>
      <c r="I3227" t="str">
        <f>Table3[[#This Row],[Company ]]&amp;Table3[[#This Row],[Product]]</f>
        <v>LactalisMilk</v>
      </c>
      <c r="J3227" t="str">
        <f>INDEX('Company+Product scope'!D:D,MATCH(Table3[[#This Row],[Company+Product key]],'Company+Product scope'!C:C,0))</f>
        <v>Yes</v>
      </c>
    </row>
    <row r="3228" spans="1:10">
      <c r="A3228" t="s">
        <v>117</v>
      </c>
      <c r="B3228" t="s">
        <v>122</v>
      </c>
      <c r="C3228" t="s">
        <v>117</v>
      </c>
      <c r="D3228" t="s">
        <v>64</v>
      </c>
      <c r="E3228">
        <v>100</v>
      </c>
      <c r="F3228" t="s">
        <v>103</v>
      </c>
      <c r="G3228" t="s">
        <v>96</v>
      </c>
      <c r="H3228" s="321">
        <v>13365000000</v>
      </c>
      <c r="I3228" t="str">
        <f>Table3[[#This Row],[Company ]]&amp;Table3[[#This Row],[Product]]</f>
        <v>NestléMilk</v>
      </c>
      <c r="J3228" t="str">
        <f>INDEX('Company+Product scope'!D:D,MATCH(Table3[[#This Row],[Company+Product key]],'Company+Product scope'!C:C,0))</f>
        <v>Yes</v>
      </c>
    </row>
    <row r="3229" spans="1:10">
      <c r="A3229" t="s">
        <v>117</v>
      </c>
      <c r="B3229" t="s">
        <v>123</v>
      </c>
      <c r="C3229" t="s">
        <v>117</v>
      </c>
      <c r="D3229" t="s">
        <v>64</v>
      </c>
      <c r="E3229">
        <v>100</v>
      </c>
      <c r="F3229" t="s">
        <v>103</v>
      </c>
      <c r="G3229" t="s">
        <v>96</v>
      </c>
      <c r="H3229" s="321">
        <v>13365000000</v>
      </c>
      <c r="I3229" t="str">
        <f>Table3[[#This Row],[Company ]]&amp;Table3[[#This Row],[Product]]</f>
        <v>ArlaMilk</v>
      </c>
      <c r="J3229" t="str">
        <f>INDEX('Company+Product scope'!D:D,MATCH(Table3[[#This Row],[Company+Product key]],'Company+Product scope'!C:C,0))</f>
        <v>Yes</v>
      </c>
    </row>
    <row r="3230" spans="1:10">
      <c r="A3230" t="s">
        <v>117</v>
      </c>
      <c r="B3230" t="s">
        <v>124</v>
      </c>
      <c r="C3230" t="s">
        <v>117</v>
      </c>
      <c r="D3230" t="s">
        <v>64</v>
      </c>
      <c r="E3230">
        <v>100</v>
      </c>
      <c r="F3230" t="s">
        <v>103</v>
      </c>
      <c r="G3230" t="s">
        <v>96</v>
      </c>
      <c r="H3230" s="321">
        <v>10593000000</v>
      </c>
      <c r="I3230" t="str">
        <f>Table3[[#This Row],[Company ]]&amp;Table3[[#This Row],[Product]]</f>
        <v>FrieslandCampinaMilk</v>
      </c>
      <c r="J3230" t="str">
        <f>INDEX('Company+Product scope'!D:D,MATCH(Table3[[#This Row],[Company+Product key]],'Company+Product scope'!C:C,0))</f>
        <v>Yes</v>
      </c>
    </row>
    <row r="3231" spans="1:10">
      <c r="A3231" t="s">
        <v>117</v>
      </c>
      <c r="B3231" t="s">
        <v>125</v>
      </c>
      <c r="C3231" t="s">
        <v>117</v>
      </c>
      <c r="D3231" t="s">
        <v>64</v>
      </c>
      <c r="E3231">
        <v>100</v>
      </c>
      <c r="F3231" t="s">
        <v>103</v>
      </c>
      <c r="G3231" t="s">
        <v>96</v>
      </c>
      <c r="H3231" s="321">
        <v>1057728658.7451153</v>
      </c>
      <c r="I3231" t="str">
        <f>Table3[[#This Row],[Company ]]&amp;Table3[[#This Row],[Product]]</f>
        <v>Danone-IFCNMilk</v>
      </c>
      <c r="J3231" t="str">
        <f>INDEX('Company+Product scope'!D:D,MATCH(Table3[[#This Row],[Company+Product key]],'Company+Product scope'!C:C,0))</f>
        <v>Yes</v>
      </c>
    </row>
    <row r="3232" spans="1:10">
      <c r="A3232" t="s">
        <v>117</v>
      </c>
      <c r="B3232" t="s">
        <v>125</v>
      </c>
      <c r="C3232" t="s">
        <v>117</v>
      </c>
      <c r="D3232" t="s">
        <v>88</v>
      </c>
      <c r="E3232">
        <v>100</v>
      </c>
      <c r="F3232" t="s">
        <v>103</v>
      </c>
      <c r="G3232" t="s">
        <v>96</v>
      </c>
      <c r="H3232" s="321">
        <v>674435571.54833722</v>
      </c>
      <c r="I3232" t="str">
        <f>Table3[[#This Row],[Company ]]&amp;Table3[[#This Row],[Product]]</f>
        <v>Danone-IFCNMilk</v>
      </c>
      <c r="J3232" t="str">
        <f>INDEX('Company+Product scope'!D:D,MATCH(Table3[[#This Row],[Company+Product key]],'Company+Product scope'!C:C,0))</f>
        <v>Yes</v>
      </c>
    </row>
    <row r="3233" spans="1:10">
      <c r="A3233" t="s">
        <v>117</v>
      </c>
      <c r="B3233" t="s">
        <v>125</v>
      </c>
      <c r="C3233" t="s">
        <v>117</v>
      </c>
      <c r="D3233" t="s">
        <v>78</v>
      </c>
      <c r="E3233">
        <v>100</v>
      </c>
      <c r="F3233" t="s">
        <v>103</v>
      </c>
      <c r="G3233" t="s">
        <v>96</v>
      </c>
      <c r="H3233" s="321">
        <v>1674069285.0214677</v>
      </c>
      <c r="I3233" t="str">
        <f>Table3[[#This Row],[Company ]]&amp;Table3[[#This Row],[Product]]</f>
        <v>Danone-IFCNMilk</v>
      </c>
      <c r="J3233" t="str">
        <f>INDEX('Company+Product scope'!D:D,MATCH(Table3[[#This Row],[Company+Product key]],'Company+Product scope'!C:C,0))</f>
        <v>Yes</v>
      </c>
    </row>
    <row r="3234" spans="1:10">
      <c r="A3234" t="s">
        <v>117</v>
      </c>
      <c r="B3234" t="s">
        <v>125</v>
      </c>
      <c r="C3234" t="s">
        <v>117</v>
      </c>
      <c r="D3234" t="s">
        <v>57</v>
      </c>
      <c r="E3234">
        <v>100</v>
      </c>
      <c r="F3234" t="s">
        <v>103</v>
      </c>
      <c r="G3234" t="s">
        <v>96</v>
      </c>
      <c r="H3234" s="321">
        <v>1859038248.7035358</v>
      </c>
      <c r="I3234" t="str">
        <f>Table3[[#This Row],[Company ]]&amp;Table3[[#This Row],[Product]]</f>
        <v>Danone-IFCNMilk</v>
      </c>
      <c r="J3234" t="str">
        <f>INDEX('Company+Product scope'!D:D,MATCH(Table3[[#This Row],[Company+Product key]],'Company+Product scope'!C:C,0))</f>
        <v>Yes</v>
      </c>
    </row>
    <row r="3235" spans="1:10">
      <c r="A3235" t="s">
        <v>117</v>
      </c>
      <c r="B3235" t="s">
        <v>125</v>
      </c>
      <c r="C3235" t="s">
        <v>117</v>
      </c>
      <c r="D3235" t="s">
        <v>54</v>
      </c>
      <c r="E3235">
        <v>100</v>
      </c>
      <c r="F3235" t="s">
        <v>103</v>
      </c>
      <c r="G3235" t="s">
        <v>96</v>
      </c>
      <c r="H3235" s="321">
        <v>2042003938.4107089</v>
      </c>
      <c r="I3235" t="str">
        <f>Table3[[#This Row],[Company ]]&amp;Table3[[#This Row],[Product]]</f>
        <v>Danone-IFCNMilk</v>
      </c>
      <c r="J3235" t="str">
        <f>INDEX('Company+Product scope'!D:D,MATCH(Table3[[#This Row],[Company+Product key]],'Company+Product scope'!C:C,0))</f>
        <v>Yes</v>
      </c>
    </row>
    <row r="3236" spans="1:10">
      <c r="A3236" t="s">
        <v>117</v>
      </c>
      <c r="B3236" t="s">
        <v>125</v>
      </c>
      <c r="C3236" t="s">
        <v>117</v>
      </c>
      <c r="D3236" t="s">
        <v>82</v>
      </c>
      <c r="E3236">
        <v>100</v>
      </c>
      <c r="F3236" t="s">
        <v>103</v>
      </c>
      <c r="G3236" t="s">
        <v>96</v>
      </c>
      <c r="H3236" s="321">
        <v>1155666497.5178113</v>
      </c>
      <c r="I3236" t="str">
        <f>Table3[[#This Row],[Company ]]&amp;Table3[[#This Row],[Product]]</f>
        <v>Danone-IFCNMilk</v>
      </c>
      <c r="J3236" t="str">
        <f>INDEX('Company+Product scope'!D:D,MATCH(Table3[[#This Row],[Company+Product key]],'Company+Product scope'!C:C,0))</f>
        <v>Yes</v>
      </c>
    </row>
    <row r="3237" spans="1:10">
      <c r="A3237" t="s">
        <v>117</v>
      </c>
      <c r="B3237" t="s">
        <v>125</v>
      </c>
      <c r="C3237" t="s">
        <v>117</v>
      </c>
      <c r="D3237" t="s">
        <v>126</v>
      </c>
      <c r="E3237">
        <v>100</v>
      </c>
      <c r="F3237" t="s">
        <v>103</v>
      </c>
      <c r="G3237" t="s">
        <v>96</v>
      </c>
      <c r="H3237" s="321">
        <v>1673076900.6284127</v>
      </c>
      <c r="I3237" t="str">
        <f>Table3[[#This Row],[Company ]]&amp;Table3[[#This Row],[Product]]</f>
        <v>Danone-IFCNMilk</v>
      </c>
      <c r="J3237" t="str">
        <f>INDEX('Company+Product scope'!D:D,MATCH(Table3[[#This Row],[Company+Product key]],'Company+Product scope'!C:C,0))</f>
        <v>Yes</v>
      </c>
    </row>
    <row r="3238" spans="1:10">
      <c r="A3238" t="s">
        <v>117</v>
      </c>
      <c r="B3238" t="s">
        <v>127</v>
      </c>
      <c r="C3238" t="s">
        <v>117</v>
      </c>
      <c r="D3238" t="s">
        <v>57</v>
      </c>
      <c r="E3238">
        <v>100</v>
      </c>
      <c r="F3238" t="s">
        <v>103</v>
      </c>
      <c r="G3238" t="s">
        <v>96</v>
      </c>
      <c r="H3238" s="321">
        <v>10560000000</v>
      </c>
      <c r="I3238" t="str">
        <f>Table3[[#This Row],[Company ]]&amp;Table3[[#This Row],[Product]]</f>
        <v>SaputoMilk</v>
      </c>
      <c r="J3238" t="str">
        <f>INDEX('Company+Product scope'!D:D,MATCH(Table3[[#This Row],[Company+Product key]],'Company+Product scope'!C:C,0))</f>
        <v>Yes</v>
      </c>
    </row>
    <row r="3239" spans="1:10">
      <c r="A3239" t="s">
        <v>117</v>
      </c>
      <c r="B3239" t="s">
        <v>128</v>
      </c>
      <c r="C3239" t="s">
        <v>117</v>
      </c>
      <c r="D3239" t="s">
        <v>57</v>
      </c>
      <c r="E3239">
        <v>100</v>
      </c>
      <c r="F3239" t="s">
        <v>103</v>
      </c>
      <c r="G3239" t="s">
        <v>96</v>
      </c>
      <c r="H3239" s="321">
        <v>6432000000</v>
      </c>
      <c r="I3239" t="str">
        <f>Table3[[#This Row],[Company ]]&amp;Table3[[#This Row],[Product]]</f>
        <v>AgropurMilk</v>
      </c>
      <c r="J3239" t="str">
        <f>INDEX('Company+Product scope'!D:D,MATCH(Table3[[#This Row],[Company+Product key]],'Company+Product scope'!C:C,0))</f>
        <v>Yes</v>
      </c>
    </row>
    <row r="3240" spans="1:10">
      <c r="A3240" t="s">
        <v>117</v>
      </c>
      <c r="B3240" t="s">
        <v>129</v>
      </c>
      <c r="C3240" t="s">
        <v>117</v>
      </c>
      <c r="D3240" t="s">
        <v>72</v>
      </c>
      <c r="E3240">
        <v>100</v>
      </c>
      <c r="F3240" t="s">
        <v>103</v>
      </c>
      <c r="G3240" t="s">
        <v>96</v>
      </c>
      <c r="H3240" s="321">
        <v>20273000000</v>
      </c>
      <c r="I3240" t="str">
        <f>Table3[[#This Row],[Company ]]&amp;Table3[[#This Row],[Product]]</f>
        <v>China Mengniu DairyMilk</v>
      </c>
      <c r="J3240" t="str">
        <f>INDEX('Company+Product scope'!D:D,MATCH(Table3[[#This Row],[Company+Product key]],'Company+Product scope'!C:C,0))</f>
        <v>Yes</v>
      </c>
    </row>
    <row r="3241" spans="1:10">
      <c r="A3241" t="s">
        <v>117</v>
      </c>
      <c r="B3241" t="s">
        <v>130</v>
      </c>
      <c r="C3241" t="s">
        <v>117</v>
      </c>
      <c r="D3241" t="s">
        <v>57</v>
      </c>
      <c r="E3241">
        <v>100</v>
      </c>
      <c r="F3241" t="s">
        <v>103</v>
      </c>
      <c r="G3241" t="s">
        <v>96</v>
      </c>
      <c r="H3241" s="321">
        <v>8640000000</v>
      </c>
      <c r="I3241" t="str">
        <f>Table3[[#This Row],[Company ]]&amp;Table3[[#This Row],[Product]]</f>
        <v>GlanbiaMilk</v>
      </c>
      <c r="J3241" t="str">
        <f>INDEX('Company+Product scope'!D:D,MATCH(Table3[[#This Row],[Company+Product key]],'Company+Product scope'!C:C,0))</f>
        <v>Yes</v>
      </c>
    </row>
    <row r="3242" spans="1:10">
      <c r="A3242" t="s">
        <v>117</v>
      </c>
      <c r="B3242" t="s">
        <v>131</v>
      </c>
      <c r="C3242" t="s">
        <v>117</v>
      </c>
      <c r="D3242" t="s">
        <v>57</v>
      </c>
      <c r="E3242">
        <v>100</v>
      </c>
      <c r="F3242" t="s">
        <v>103</v>
      </c>
      <c r="G3242" t="s">
        <v>96</v>
      </c>
      <c r="H3242" s="321">
        <v>7392000000</v>
      </c>
      <c r="I3242" t="str">
        <f>Table3[[#This Row],[Company ]]&amp;Table3[[#This Row],[Product]]</f>
        <v>California DiariesMilk</v>
      </c>
      <c r="J3242" t="str">
        <f>INDEX('Company+Product scope'!D:D,MATCH(Table3[[#This Row],[Company+Product key]],'Company+Product scope'!C:C,0))</f>
        <v>Yes</v>
      </c>
    </row>
    <row r="3243" spans="1:10">
      <c r="A3243" t="s">
        <v>117</v>
      </c>
      <c r="B3243" t="s">
        <v>132</v>
      </c>
      <c r="C3243" t="s">
        <v>117</v>
      </c>
      <c r="D3243" t="s">
        <v>72</v>
      </c>
      <c r="E3243">
        <v>100</v>
      </c>
      <c r="F3243" t="s">
        <v>103</v>
      </c>
      <c r="G3243" t="s">
        <v>96</v>
      </c>
      <c r="H3243" s="321">
        <v>20900000000</v>
      </c>
      <c r="I3243" t="str">
        <f>Table3[[#This Row],[Company ]]&amp;Table3[[#This Row],[Product]]</f>
        <v>Yili Milk</v>
      </c>
      <c r="J3243" t="str">
        <f>INDEX('Company+Product scope'!D:D,MATCH(Table3[[#This Row],[Company+Product key]],'Company+Product scope'!C:C,0))</f>
        <v>Yes</v>
      </c>
    </row>
    <row r="3244" spans="1:10">
      <c r="A3244" t="s">
        <v>117</v>
      </c>
      <c r="B3244" t="s">
        <v>133</v>
      </c>
      <c r="C3244" t="s">
        <v>117</v>
      </c>
      <c r="D3244" t="s">
        <v>64</v>
      </c>
      <c r="E3244">
        <v>100</v>
      </c>
      <c r="F3244" t="s">
        <v>103</v>
      </c>
      <c r="G3244" t="s">
        <v>96</v>
      </c>
      <c r="H3244" s="321">
        <v>6633000000</v>
      </c>
      <c r="I3244" t="str">
        <f>Table3[[#This Row],[Company ]]&amp;Table3[[#This Row],[Product]]</f>
        <v>MüllerMilk</v>
      </c>
      <c r="J3244" t="str">
        <f>INDEX('Company+Product scope'!D:D,MATCH(Table3[[#This Row],[Company+Product key]],'Company+Product scope'!C:C,0))</f>
        <v>Yes</v>
      </c>
    </row>
    <row r="3245" spans="1:10">
      <c r="A3245" t="s">
        <v>117</v>
      </c>
      <c r="B3245" t="s">
        <v>134</v>
      </c>
      <c r="C3245" t="s">
        <v>117</v>
      </c>
      <c r="D3245" t="s">
        <v>135</v>
      </c>
      <c r="E3245">
        <v>100</v>
      </c>
      <c r="F3245" t="s">
        <v>103</v>
      </c>
      <c r="G3245" t="s">
        <v>96</v>
      </c>
      <c r="H3245" s="321">
        <v>20832000000</v>
      </c>
      <c r="I3245" t="str">
        <f>Table3[[#This Row],[Company ]]&amp;Table3[[#This Row],[Product]]</f>
        <v>AmulMilk</v>
      </c>
      <c r="J3245" t="str">
        <f>INDEX('Company+Product scope'!D:D,MATCH(Table3[[#This Row],[Company+Product key]],'Company+Product scope'!C:C,0))</f>
        <v>Yes</v>
      </c>
    </row>
    <row r="3246" spans="1:10">
      <c r="A3246" t="s">
        <v>117</v>
      </c>
      <c r="B3246" t="s">
        <v>118</v>
      </c>
      <c r="C3246" t="s">
        <v>117</v>
      </c>
      <c r="D3246" t="s">
        <v>58</v>
      </c>
      <c r="E3246">
        <v>100</v>
      </c>
      <c r="F3246" t="s">
        <v>104</v>
      </c>
      <c r="G3246" t="s">
        <v>96</v>
      </c>
      <c r="H3246" s="321">
        <v>8272000000</v>
      </c>
      <c r="I3246" t="str">
        <f>Table3[[#This Row],[Company ]]&amp;Table3[[#This Row],[Product]]</f>
        <v>FonterraMilk</v>
      </c>
      <c r="J3246" t="str">
        <f>INDEX('Company+Product scope'!D:D,MATCH(Table3[[#This Row],[Company+Product key]],'Company+Product scope'!C:C,0))</f>
        <v>Yes</v>
      </c>
    </row>
    <row r="3247" spans="1:10">
      <c r="A3247" t="s">
        <v>117</v>
      </c>
      <c r="B3247" t="s">
        <v>120</v>
      </c>
      <c r="C3247" t="s">
        <v>117</v>
      </c>
      <c r="D3247" t="s">
        <v>57</v>
      </c>
      <c r="E3247">
        <v>100</v>
      </c>
      <c r="F3247" t="s">
        <v>104</v>
      </c>
      <c r="G3247" t="s">
        <v>96</v>
      </c>
      <c r="H3247" s="321">
        <v>12177000000</v>
      </c>
      <c r="I3247" t="str">
        <f>Table3[[#This Row],[Company ]]&amp;Table3[[#This Row],[Product]]</f>
        <v>Dairy Farmers of AmericaMilk</v>
      </c>
      <c r="J3247" t="str">
        <f>INDEX('Company+Product scope'!D:D,MATCH(Table3[[#This Row],[Company+Product key]],'Company+Product scope'!C:C,0))</f>
        <v>Yes</v>
      </c>
    </row>
    <row r="3248" spans="1:10">
      <c r="A3248" t="s">
        <v>117</v>
      </c>
      <c r="B3248" t="s">
        <v>121</v>
      </c>
      <c r="C3248" t="s">
        <v>117</v>
      </c>
      <c r="D3248" t="s">
        <v>64</v>
      </c>
      <c r="E3248">
        <v>100</v>
      </c>
      <c r="F3248" t="s">
        <v>104</v>
      </c>
      <c r="G3248" t="s">
        <v>96</v>
      </c>
      <c r="H3248" s="321">
        <v>10396000000</v>
      </c>
      <c r="I3248" t="str">
        <f>Table3[[#This Row],[Company ]]&amp;Table3[[#This Row],[Product]]</f>
        <v>LactalisMilk</v>
      </c>
      <c r="J3248" t="str">
        <f>INDEX('Company+Product scope'!D:D,MATCH(Table3[[#This Row],[Company+Product key]],'Company+Product scope'!C:C,0))</f>
        <v>Yes</v>
      </c>
    </row>
    <row r="3249" spans="1:10">
      <c r="A3249" t="s">
        <v>117</v>
      </c>
      <c r="B3249" t="s">
        <v>122</v>
      </c>
      <c r="C3249" t="s">
        <v>117</v>
      </c>
      <c r="D3249" t="s">
        <v>64</v>
      </c>
      <c r="E3249">
        <v>100</v>
      </c>
      <c r="F3249" t="s">
        <v>104</v>
      </c>
      <c r="G3249" t="s">
        <v>96</v>
      </c>
      <c r="H3249" s="321">
        <v>6210000000</v>
      </c>
      <c r="I3249" t="str">
        <f>Table3[[#This Row],[Company ]]&amp;Table3[[#This Row],[Product]]</f>
        <v>NestléMilk</v>
      </c>
      <c r="J3249" t="str">
        <f>INDEX('Company+Product scope'!D:D,MATCH(Table3[[#This Row],[Company+Product key]],'Company+Product scope'!C:C,0))</f>
        <v>Yes</v>
      </c>
    </row>
    <row r="3250" spans="1:10">
      <c r="A3250" t="s">
        <v>117</v>
      </c>
      <c r="B3250" t="s">
        <v>123</v>
      </c>
      <c r="C3250" t="s">
        <v>117</v>
      </c>
      <c r="D3250" t="s">
        <v>64</v>
      </c>
      <c r="E3250">
        <v>100</v>
      </c>
      <c r="F3250" t="s">
        <v>104</v>
      </c>
      <c r="G3250" t="s">
        <v>96</v>
      </c>
      <c r="H3250" s="321">
        <v>6210000000</v>
      </c>
      <c r="I3250" t="str">
        <f>Table3[[#This Row],[Company ]]&amp;Table3[[#This Row],[Product]]</f>
        <v>ArlaMilk</v>
      </c>
      <c r="J3250" t="str">
        <f>INDEX('Company+Product scope'!D:D,MATCH(Table3[[#This Row],[Company+Product key]],'Company+Product scope'!C:C,0))</f>
        <v>Yes</v>
      </c>
    </row>
    <row r="3251" spans="1:10">
      <c r="A3251" t="s">
        <v>117</v>
      </c>
      <c r="B3251" t="s">
        <v>124</v>
      </c>
      <c r="C3251" t="s">
        <v>117</v>
      </c>
      <c r="D3251" t="s">
        <v>64</v>
      </c>
      <c r="E3251">
        <v>100</v>
      </c>
      <c r="F3251" t="s">
        <v>104</v>
      </c>
      <c r="G3251" t="s">
        <v>96</v>
      </c>
      <c r="H3251" s="321">
        <v>4922000000</v>
      </c>
      <c r="I3251" t="str">
        <f>Table3[[#This Row],[Company ]]&amp;Table3[[#This Row],[Product]]</f>
        <v>FrieslandCampinaMilk</v>
      </c>
      <c r="J3251" t="str">
        <f>INDEX('Company+Product scope'!D:D,MATCH(Table3[[#This Row],[Company+Product key]],'Company+Product scope'!C:C,0))</f>
        <v>Yes</v>
      </c>
    </row>
    <row r="3252" spans="1:10">
      <c r="A3252" t="s">
        <v>117</v>
      </c>
      <c r="B3252" t="s">
        <v>125</v>
      </c>
      <c r="C3252" t="s">
        <v>117</v>
      </c>
      <c r="D3252" t="s">
        <v>64</v>
      </c>
      <c r="E3252">
        <v>100</v>
      </c>
      <c r="F3252" t="s">
        <v>104</v>
      </c>
      <c r="G3252" t="s">
        <v>96</v>
      </c>
      <c r="H3252" s="321">
        <v>491469881.84116465</v>
      </c>
      <c r="I3252" t="str">
        <f>Table3[[#This Row],[Company ]]&amp;Table3[[#This Row],[Product]]</f>
        <v>Danone-IFCNMilk</v>
      </c>
      <c r="J3252" t="str">
        <f>INDEX('Company+Product scope'!D:D,MATCH(Table3[[#This Row],[Company+Product key]],'Company+Product scope'!C:C,0))</f>
        <v>Yes</v>
      </c>
    </row>
    <row r="3253" spans="1:10">
      <c r="A3253" t="s">
        <v>117</v>
      </c>
      <c r="B3253" t="s">
        <v>125</v>
      </c>
      <c r="C3253" t="s">
        <v>117</v>
      </c>
      <c r="D3253" t="s">
        <v>88</v>
      </c>
      <c r="E3253">
        <v>100</v>
      </c>
      <c r="F3253" t="s">
        <v>104</v>
      </c>
      <c r="G3253" t="s">
        <v>96</v>
      </c>
      <c r="H3253" s="321">
        <v>307168676.15072787</v>
      </c>
      <c r="I3253" t="str">
        <f>Table3[[#This Row],[Company ]]&amp;Table3[[#This Row],[Product]]</f>
        <v>Danone-IFCNMilk</v>
      </c>
      <c r="J3253" t="str">
        <f>INDEX('Company+Product scope'!D:D,MATCH(Table3[[#This Row],[Company+Product key]],'Company+Product scope'!C:C,0))</f>
        <v>Yes</v>
      </c>
    </row>
    <row r="3254" spans="1:10">
      <c r="A3254" t="s">
        <v>117</v>
      </c>
      <c r="B3254" t="s">
        <v>125</v>
      </c>
      <c r="C3254" t="s">
        <v>117</v>
      </c>
      <c r="D3254" t="s">
        <v>78</v>
      </c>
      <c r="E3254">
        <v>100</v>
      </c>
      <c r="F3254" t="s">
        <v>104</v>
      </c>
      <c r="G3254" t="s">
        <v>96</v>
      </c>
      <c r="H3254" s="321">
        <v>1167240969.3727665</v>
      </c>
      <c r="I3254" t="str">
        <f>Table3[[#This Row],[Company ]]&amp;Table3[[#This Row],[Product]]</f>
        <v>Danone-IFCNMilk</v>
      </c>
      <c r="J3254" t="str">
        <f>INDEX('Company+Product scope'!D:D,MATCH(Table3[[#This Row],[Company+Product key]],'Company+Product scope'!C:C,0))</f>
        <v>Yes</v>
      </c>
    </row>
    <row r="3255" spans="1:10">
      <c r="A3255" t="s">
        <v>117</v>
      </c>
      <c r="B3255" t="s">
        <v>125</v>
      </c>
      <c r="C3255" t="s">
        <v>117</v>
      </c>
      <c r="D3255" t="s">
        <v>57</v>
      </c>
      <c r="E3255">
        <v>100</v>
      </c>
      <c r="F3255" t="s">
        <v>104</v>
      </c>
      <c r="G3255" t="s">
        <v>96</v>
      </c>
      <c r="H3255" s="321">
        <v>793964252.05046844</v>
      </c>
      <c r="I3255" t="str">
        <f>Table3[[#This Row],[Company ]]&amp;Table3[[#This Row],[Product]]</f>
        <v>Danone-IFCNMilk</v>
      </c>
      <c r="J3255" t="str">
        <f>INDEX('Company+Product scope'!D:D,MATCH(Table3[[#This Row],[Company+Product key]],'Company+Product scope'!C:C,0))</f>
        <v>Yes</v>
      </c>
    </row>
    <row r="3256" spans="1:10">
      <c r="A3256" t="s">
        <v>117</v>
      </c>
      <c r="B3256" t="s">
        <v>125</v>
      </c>
      <c r="C3256" t="s">
        <v>117</v>
      </c>
      <c r="D3256" t="s">
        <v>54</v>
      </c>
      <c r="E3256">
        <v>100</v>
      </c>
      <c r="F3256" t="s">
        <v>104</v>
      </c>
      <c r="G3256" t="s">
        <v>96</v>
      </c>
      <c r="H3256" s="321">
        <v>1417650216.2347727</v>
      </c>
      <c r="I3256" t="str">
        <f>Table3[[#This Row],[Company ]]&amp;Table3[[#This Row],[Product]]</f>
        <v>Danone-IFCNMilk</v>
      </c>
      <c r="J3256" t="str">
        <f>INDEX('Company+Product scope'!D:D,MATCH(Table3[[#This Row],[Company+Product key]],'Company+Product scope'!C:C,0))</f>
        <v>Yes</v>
      </c>
    </row>
    <row r="3257" spans="1:10">
      <c r="A3257" t="s">
        <v>117</v>
      </c>
      <c r="B3257" t="s">
        <v>125</v>
      </c>
      <c r="C3257" t="s">
        <v>117</v>
      </c>
      <c r="D3257" t="s">
        <v>82</v>
      </c>
      <c r="E3257">
        <v>100</v>
      </c>
      <c r="F3257" t="s">
        <v>104</v>
      </c>
      <c r="G3257" t="s">
        <v>96</v>
      </c>
      <c r="H3257" s="321">
        <v>161597433.97494823</v>
      </c>
      <c r="I3257" t="str">
        <f>Table3[[#This Row],[Company ]]&amp;Table3[[#This Row],[Product]]</f>
        <v>Danone-IFCNMilk</v>
      </c>
      <c r="J3257" t="str">
        <f>INDEX('Company+Product scope'!D:D,MATCH(Table3[[#This Row],[Company+Product key]],'Company+Product scope'!C:C,0))</f>
        <v>Yes</v>
      </c>
    </row>
    <row r="3258" spans="1:10">
      <c r="A3258" t="s">
        <v>117</v>
      </c>
      <c r="B3258" t="s">
        <v>125</v>
      </c>
      <c r="C3258" t="s">
        <v>117</v>
      </c>
      <c r="D3258" t="s">
        <v>126</v>
      </c>
      <c r="E3258">
        <v>100</v>
      </c>
      <c r="F3258" t="s">
        <v>104</v>
      </c>
      <c r="G3258" t="s">
        <v>96</v>
      </c>
      <c r="H3258" s="321">
        <v>387533786.88677299</v>
      </c>
      <c r="I3258" t="str">
        <f>Table3[[#This Row],[Company ]]&amp;Table3[[#This Row],[Product]]</f>
        <v>Danone-IFCNMilk</v>
      </c>
      <c r="J3258" t="str">
        <f>INDEX('Company+Product scope'!D:D,MATCH(Table3[[#This Row],[Company+Product key]],'Company+Product scope'!C:C,0))</f>
        <v>Yes</v>
      </c>
    </row>
    <row r="3259" spans="1:10">
      <c r="A3259" t="s">
        <v>117</v>
      </c>
      <c r="B3259" t="s">
        <v>127</v>
      </c>
      <c r="C3259" t="s">
        <v>117</v>
      </c>
      <c r="D3259" t="s">
        <v>57</v>
      </c>
      <c r="E3259">
        <v>100</v>
      </c>
      <c r="F3259" t="s">
        <v>104</v>
      </c>
      <c r="G3259" t="s">
        <v>96</v>
      </c>
      <c r="H3259" s="321">
        <v>4510000000</v>
      </c>
      <c r="I3259" t="str">
        <f>Table3[[#This Row],[Company ]]&amp;Table3[[#This Row],[Product]]</f>
        <v>SaputoMilk</v>
      </c>
      <c r="J3259" t="str">
        <f>INDEX('Company+Product scope'!D:D,MATCH(Table3[[#This Row],[Company+Product key]],'Company+Product scope'!C:C,0))</f>
        <v>Yes</v>
      </c>
    </row>
    <row r="3260" spans="1:10">
      <c r="A3260" t="s">
        <v>117</v>
      </c>
      <c r="B3260" t="s">
        <v>128</v>
      </c>
      <c r="C3260" t="s">
        <v>117</v>
      </c>
      <c r="D3260" t="s">
        <v>57</v>
      </c>
      <c r="E3260">
        <v>100</v>
      </c>
      <c r="F3260" t="s">
        <v>104</v>
      </c>
      <c r="G3260" t="s">
        <v>96</v>
      </c>
      <c r="H3260" s="321">
        <v>2747000000</v>
      </c>
      <c r="I3260" t="str">
        <f>Table3[[#This Row],[Company ]]&amp;Table3[[#This Row],[Product]]</f>
        <v>AgropurMilk</v>
      </c>
      <c r="J3260" t="str">
        <f>INDEX('Company+Product scope'!D:D,MATCH(Table3[[#This Row],[Company+Product key]],'Company+Product scope'!C:C,0))</f>
        <v>Yes</v>
      </c>
    </row>
    <row r="3261" spans="1:10">
      <c r="A3261" t="s">
        <v>117</v>
      </c>
      <c r="B3261" t="s">
        <v>129</v>
      </c>
      <c r="C3261" t="s">
        <v>117</v>
      </c>
      <c r="D3261" t="s">
        <v>72</v>
      </c>
      <c r="E3261">
        <v>100</v>
      </c>
      <c r="F3261" t="s">
        <v>104</v>
      </c>
      <c r="G3261" t="s">
        <v>96</v>
      </c>
      <c r="H3261" s="321">
        <v>5723000000</v>
      </c>
      <c r="I3261" t="str">
        <f>Table3[[#This Row],[Company ]]&amp;Table3[[#This Row],[Product]]</f>
        <v>China Mengniu DairyMilk</v>
      </c>
      <c r="J3261" t="str">
        <f>INDEX('Company+Product scope'!D:D,MATCH(Table3[[#This Row],[Company+Product key]],'Company+Product scope'!C:C,0))</f>
        <v>Yes</v>
      </c>
    </row>
    <row r="3262" spans="1:10">
      <c r="A3262" t="s">
        <v>117</v>
      </c>
      <c r="B3262" t="s">
        <v>130</v>
      </c>
      <c r="C3262" t="s">
        <v>117</v>
      </c>
      <c r="D3262" t="s">
        <v>57</v>
      </c>
      <c r="E3262">
        <v>100</v>
      </c>
      <c r="F3262" t="s">
        <v>104</v>
      </c>
      <c r="G3262" t="s">
        <v>96</v>
      </c>
      <c r="H3262" s="321">
        <v>3690000000</v>
      </c>
      <c r="I3262" t="str">
        <f>Table3[[#This Row],[Company ]]&amp;Table3[[#This Row],[Product]]</f>
        <v>GlanbiaMilk</v>
      </c>
      <c r="J3262" t="str">
        <f>INDEX('Company+Product scope'!D:D,MATCH(Table3[[#This Row],[Company+Product key]],'Company+Product scope'!C:C,0))</f>
        <v>Yes</v>
      </c>
    </row>
    <row r="3263" spans="1:10">
      <c r="A3263" t="s">
        <v>117</v>
      </c>
      <c r="B3263" t="s">
        <v>131</v>
      </c>
      <c r="C3263" t="s">
        <v>117</v>
      </c>
      <c r="D3263" t="s">
        <v>57</v>
      </c>
      <c r="E3263">
        <v>100</v>
      </c>
      <c r="F3263" t="s">
        <v>104</v>
      </c>
      <c r="G3263" t="s">
        <v>96</v>
      </c>
      <c r="H3263" s="321">
        <v>3157000000</v>
      </c>
      <c r="I3263" t="str">
        <f>Table3[[#This Row],[Company ]]&amp;Table3[[#This Row],[Product]]</f>
        <v>California DiariesMilk</v>
      </c>
      <c r="J3263" t="str">
        <f>INDEX('Company+Product scope'!D:D,MATCH(Table3[[#This Row],[Company+Product key]],'Company+Product scope'!C:C,0))</f>
        <v>Yes</v>
      </c>
    </row>
    <row r="3264" spans="1:10">
      <c r="A3264" t="s">
        <v>117</v>
      </c>
      <c r="B3264" t="s">
        <v>132</v>
      </c>
      <c r="C3264" t="s">
        <v>117</v>
      </c>
      <c r="D3264" t="s">
        <v>72</v>
      </c>
      <c r="E3264">
        <v>100</v>
      </c>
      <c r="F3264" t="s">
        <v>104</v>
      </c>
      <c r="G3264" t="s">
        <v>96</v>
      </c>
      <c r="H3264" s="321">
        <v>5900000000</v>
      </c>
      <c r="I3264" t="str">
        <f>Table3[[#This Row],[Company ]]&amp;Table3[[#This Row],[Product]]</f>
        <v>Yili Milk</v>
      </c>
      <c r="J3264" t="str">
        <f>INDEX('Company+Product scope'!D:D,MATCH(Table3[[#This Row],[Company+Product key]],'Company+Product scope'!C:C,0))</f>
        <v>Yes</v>
      </c>
    </row>
    <row r="3265" spans="1:10">
      <c r="A3265" t="s">
        <v>117</v>
      </c>
      <c r="B3265" t="s">
        <v>133</v>
      </c>
      <c r="C3265" t="s">
        <v>117</v>
      </c>
      <c r="D3265" t="s">
        <v>64</v>
      </c>
      <c r="E3265">
        <v>100</v>
      </c>
      <c r="F3265" t="s">
        <v>104</v>
      </c>
      <c r="G3265" t="s">
        <v>96</v>
      </c>
      <c r="H3265" s="321">
        <v>3082000000</v>
      </c>
      <c r="I3265" t="str">
        <f>Table3[[#This Row],[Company ]]&amp;Table3[[#This Row],[Product]]</f>
        <v>MüllerMilk</v>
      </c>
      <c r="J3265" t="str">
        <f>INDEX('Company+Product scope'!D:D,MATCH(Table3[[#This Row],[Company+Product key]],'Company+Product scope'!C:C,0))</f>
        <v>Yes</v>
      </c>
    </row>
    <row r="3266" spans="1:10">
      <c r="A3266" t="s">
        <v>117</v>
      </c>
      <c r="B3266" t="s">
        <v>134</v>
      </c>
      <c r="C3266" t="s">
        <v>117</v>
      </c>
      <c r="D3266" t="s">
        <v>135</v>
      </c>
      <c r="E3266">
        <v>100</v>
      </c>
      <c r="F3266" t="s">
        <v>104</v>
      </c>
      <c r="G3266" t="s">
        <v>96</v>
      </c>
      <c r="H3266" s="321">
        <v>4416000000</v>
      </c>
      <c r="I3266" t="str">
        <f>Table3[[#This Row],[Company ]]&amp;Table3[[#This Row],[Product]]</f>
        <v>AmulMilk</v>
      </c>
      <c r="J3266" t="str">
        <f>INDEX('Company+Product scope'!D:D,MATCH(Table3[[#This Row],[Company+Product key]],'Company+Product scope'!C:C,0))</f>
        <v>Yes</v>
      </c>
    </row>
    <row r="3267" spans="1:10">
      <c r="A3267" t="s">
        <v>117</v>
      </c>
      <c r="B3267" t="s">
        <v>118</v>
      </c>
      <c r="C3267" t="s">
        <v>117</v>
      </c>
      <c r="D3267" t="s">
        <v>58</v>
      </c>
      <c r="E3267">
        <v>100</v>
      </c>
      <c r="F3267" t="s">
        <v>105</v>
      </c>
      <c r="G3267" t="s">
        <v>96</v>
      </c>
      <c r="H3267" s="321">
        <v>2112000000</v>
      </c>
      <c r="I3267" t="str">
        <f>Table3[[#This Row],[Company ]]&amp;Table3[[#This Row],[Product]]</f>
        <v>FonterraMilk</v>
      </c>
      <c r="J3267" t="str">
        <f>INDEX('Company+Product scope'!D:D,MATCH(Table3[[#This Row],[Company+Product key]],'Company+Product scope'!C:C,0))</f>
        <v>Yes</v>
      </c>
    </row>
    <row r="3268" spans="1:10">
      <c r="A3268" t="s">
        <v>117</v>
      </c>
      <c r="B3268" t="s">
        <v>120</v>
      </c>
      <c r="C3268" t="s">
        <v>117</v>
      </c>
      <c r="D3268" t="s">
        <v>57</v>
      </c>
      <c r="E3268">
        <v>100</v>
      </c>
      <c r="F3268" t="s">
        <v>105</v>
      </c>
      <c r="G3268" t="s">
        <v>96</v>
      </c>
      <c r="H3268" s="321">
        <v>5940000000</v>
      </c>
      <c r="I3268" t="str">
        <f>Table3[[#This Row],[Company ]]&amp;Table3[[#This Row],[Product]]</f>
        <v>Dairy Farmers of AmericaMilk</v>
      </c>
      <c r="J3268" t="str">
        <f>INDEX('Company+Product scope'!D:D,MATCH(Table3[[#This Row],[Company+Product key]],'Company+Product scope'!C:C,0))</f>
        <v>Yes</v>
      </c>
    </row>
    <row r="3269" spans="1:10">
      <c r="A3269" t="s">
        <v>117</v>
      </c>
      <c r="B3269" t="s">
        <v>121</v>
      </c>
      <c r="C3269" t="s">
        <v>117</v>
      </c>
      <c r="D3269" t="s">
        <v>64</v>
      </c>
      <c r="E3269">
        <v>100</v>
      </c>
      <c r="F3269" t="s">
        <v>105</v>
      </c>
      <c r="G3269" t="s">
        <v>96</v>
      </c>
      <c r="H3269" s="321">
        <v>7458000000</v>
      </c>
      <c r="I3269" t="str">
        <f>Table3[[#This Row],[Company ]]&amp;Table3[[#This Row],[Product]]</f>
        <v>LactalisMilk</v>
      </c>
      <c r="J3269" t="str">
        <f>INDEX('Company+Product scope'!D:D,MATCH(Table3[[#This Row],[Company+Product key]],'Company+Product scope'!C:C,0))</f>
        <v>Yes</v>
      </c>
    </row>
    <row r="3270" spans="1:10">
      <c r="A3270" t="s">
        <v>117</v>
      </c>
      <c r="B3270" t="s">
        <v>122</v>
      </c>
      <c r="C3270" t="s">
        <v>117</v>
      </c>
      <c r="D3270" t="s">
        <v>64</v>
      </c>
      <c r="E3270">
        <v>100</v>
      </c>
      <c r="F3270" t="s">
        <v>105</v>
      </c>
      <c r="G3270" t="s">
        <v>96</v>
      </c>
      <c r="H3270" s="321">
        <v>4455000000</v>
      </c>
      <c r="I3270" t="str">
        <f>Table3[[#This Row],[Company ]]&amp;Table3[[#This Row],[Product]]</f>
        <v>NestléMilk</v>
      </c>
      <c r="J3270" t="str">
        <f>INDEX('Company+Product scope'!D:D,MATCH(Table3[[#This Row],[Company+Product key]],'Company+Product scope'!C:C,0))</f>
        <v>Yes</v>
      </c>
    </row>
    <row r="3271" spans="1:10">
      <c r="A3271" t="s">
        <v>117</v>
      </c>
      <c r="B3271" t="s">
        <v>123</v>
      </c>
      <c r="C3271" t="s">
        <v>117</v>
      </c>
      <c r="D3271" t="s">
        <v>64</v>
      </c>
      <c r="E3271">
        <v>100</v>
      </c>
      <c r="F3271" t="s">
        <v>105</v>
      </c>
      <c r="G3271" t="s">
        <v>96</v>
      </c>
      <c r="H3271" s="321">
        <v>4455000000</v>
      </c>
      <c r="I3271" t="str">
        <f>Table3[[#This Row],[Company ]]&amp;Table3[[#This Row],[Product]]</f>
        <v>ArlaMilk</v>
      </c>
      <c r="J3271" t="str">
        <f>INDEX('Company+Product scope'!D:D,MATCH(Table3[[#This Row],[Company+Product key]],'Company+Product scope'!C:C,0))</f>
        <v>Yes</v>
      </c>
    </row>
    <row r="3272" spans="1:10">
      <c r="A3272" t="s">
        <v>117</v>
      </c>
      <c r="B3272" t="s">
        <v>124</v>
      </c>
      <c r="C3272" t="s">
        <v>117</v>
      </c>
      <c r="D3272" t="s">
        <v>64</v>
      </c>
      <c r="E3272">
        <v>100</v>
      </c>
      <c r="F3272" t="s">
        <v>105</v>
      </c>
      <c r="G3272" t="s">
        <v>96</v>
      </c>
      <c r="H3272" s="321">
        <v>3531000000</v>
      </c>
      <c r="I3272" t="str">
        <f>Table3[[#This Row],[Company ]]&amp;Table3[[#This Row],[Product]]</f>
        <v>FrieslandCampinaMilk</v>
      </c>
      <c r="J3272" t="str">
        <f>INDEX('Company+Product scope'!D:D,MATCH(Table3[[#This Row],[Company+Product key]],'Company+Product scope'!C:C,0))</f>
        <v>Yes</v>
      </c>
    </row>
    <row r="3273" spans="1:10">
      <c r="A3273" t="s">
        <v>117</v>
      </c>
      <c r="B3273" t="s">
        <v>125</v>
      </c>
      <c r="C3273" t="s">
        <v>117</v>
      </c>
      <c r="D3273" t="s">
        <v>64</v>
      </c>
      <c r="E3273">
        <v>100</v>
      </c>
      <c r="F3273" t="s">
        <v>105</v>
      </c>
      <c r="G3273" t="s">
        <v>96</v>
      </c>
      <c r="H3273" s="321">
        <v>352576219.58170509</v>
      </c>
      <c r="I3273" t="str">
        <f>Table3[[#This Row],[Company ]]&amp;Table3[[#This Row],[Product]]</f>
        <v>Danone-IFCNMilk</v>
      </c>
      <c r="J3273" t="str">
        <f>INDEX('Company+Product scope'!D:D,MATCH(Table3[[#This Row],[Company+Product key]],'Company+Product scope'!C:C,0))</f>
        <v>Yes</v>
      </c>
    </row>
    <row r="3274" spans="1:10">
      <c r="A3274" t="s">
        <v>117</v>
      </c>
      <c r="B3274" t="s">
        <v>125</v>
      </c>
      <c r="C3274" t="s">
        <v>117</v>
      </c>
      <c r="D3274" t="s">
        <v>88</v>
      </c>
      <c r="E3274">
        <v>100</v>
      </c>
      <c r="F3274" t="s">
        <v>105</v>
      </c>
      <c r="G3274" t="s">
        <v>96</v>
      </c>
      <c r="H3274" s="321">
        <v>240392876.98752615</v>
      </c>
      <c r="I3274" t="str">
        <f>Table3[[#This Row],[Company ]]&amp;Table3[[#This Row],[Product]]</f>
        <v>Danone-IFCNMilk</v>
      </c>
      <c r="J3274" t="str">
        <f>INDEX('Company+Product scope'!D:D,MATCH(Table3[[#This Row],[Company+Product key]],'Company+Product scope'!C:C,0))</f>
        <v>Yes</v>
      </c>
    </row>
    <row r="3275" spans="1:10">
      <c r="A3275" t="s">
        <v>117</v>
      </c>
      <c r="B3275" t="s">
        <v>125</v>
      </c>
      <c r="C3275" t="s">
        <v>117</v>
      </c>
      <c r="D3275" t="s">
        <v>78</v>
      </c>
      <c r="E3275">
        <v>100</v>
      </c>
      <c r="F3275" t="s">
        <v>105</v>
      </c>
      <c r="G3275" t="s">
        <v>96</v>
      </c>
      <c r="H3275" s="321">
        <v>629695786.10899234</v>
      </c>
      <c r="I3275" t="str">
        <f>Table3[[#This Row],[Company ]]&amp;Table3[[#This Row],[Product]]</f>
        <v>Danone-IFCNMilk</v>
      </c>
      <c r="J3275" t="str">
        <f>INDEX('Company+Product scope'!D:D,MATCH(Table3[[#This Row],[Company+Product key]],'Company+Product scope'!C:C,0))</f>
        <v>Yes</v>
      </c>
    </row>
    <row r="3276" spans="1:10">
      <c r="A3276" t="s">
        <v>117</v>
      </c>
      <c r="B3276" t="s">
        <v>125</v>
      </c>
      <c r="C3276" t="s">
        <v>117</v>
      </c>
      <c r="D3276" t="s">
        <v>57</v>
      </c>
      <c r="E3276">
        <v>100</v>
      </c>
      <c r="F3276" t="s">
        <v>105</v>
      </c>
      <c r="G3276" t="s">
        <v>96</v>
      </c>
      <c r="H3276" s="321">
        <v>387299635.14656997</v>
      </c>
      <c r="I3276" t="str">
        <f>Table3[[#This Row],[Company ]]&amp;Table3[[#This Row],[Product]]</f>
        <v>Danone-IFCNMilk</v>
      </c>
      <c r="J3276" t="str">
        <f>INDEX('Company+Product scope'!D:D,MATCH(Table3[[#This Row],[Company+Product key]],'Company+Product scope'!C:C,0))</f>
        <v>Yes</v>
      </c>
    </row>
    <row r="3277" spans="1:10">
      <c r="A3277" t="s">
        <v>117</v>
      </c>
      <c r="B3277" t="s">
        <v>125</v>
      </c>
      <c r="C3277" t="s">
        <v>117</v>
      </c>
      <c r="D3277" t="s">
        <v>54</v>
      </c>
      <c r="E3277">
        <v>100</v>
      </c>
      <c r="F3277" t="s">
        <v>105</v>
      </c>
      <c r="G3277" t="s">
        <v>96</v>
      </c>
      <c r="H3277" s="321">
        <v>381957571.21351391</v>
      </c>
      <c r="I3277" t="str">
        <f>Table3[[#This Row],[Company ]]&amp;Table3[[#This Row],[Product]]</f>
        <v>Danone-IFCNMilk</v>
      </c>
      <c r="J3277" t="str">
        <f>INDEX('Company+Product scope'!D:D,MATCH(Table3[[#This Row],[Company+Product key]],'Company+Product scope'!C:C,0))</f>
        <v>Yes</v>
      </c>
    </row>
    <row r="3278" spans="1:10">
      <c r="A3278" t="s">
        <v>117</v>
      </c>
      <c r="B3278" t="s">
        <v>125</v>
      </c>
      <c r="C3278" t="s">
        <v>117</v>
      </c>
      <c r="D3278" t="s">
        <v>82</v>
      </c>
      <c r="E3278">
        <v>100</v>
      </c>
      <c r="F3278" t="s">
        <v>105</v>
      </c>
      <c r="G3278" t="s">
        <v>96</v>
      </c>
      <c r="H3278" s="321">
        <v>195875677.54539177</v>
      </c>
      <c r="I3278" t="str">
        <f>Table3[[#This Row],[Company ]]&amp;Table3[[#This Row],[Product]]</f>
        <v>Danone-IFCNMilk</v>
      </c>
      <c r="J3278" t="str">
        <f>INDEX('Company+Product scope'!D:D,MATCH(Table3[[#This Row],[Company+Product key]],'Company+Product scope'!C:C,0))</f>
        <v>Yes</v>
      </c>
    </row>
    <row r="3279" spans="1:10">
      <c r="A3279" t="s">
        <v>117</v>
      </c>
      <c r="B3279" t="s">
        <v>125</v>
      </c>
      <c r="C3279" t="s">
        <v>117</v>
      </c>
      <c r="D3279" t="s">
        <v>126</v>
      </c>
      <c r="E3279">
        <v>100</v>
      </c>
      <c r="F3279" t="s">
        <v>105</v>
      </c>
      <c r="G3279" t="s">
        <v>96</v>
      </c>
      <c r="H3279" s="321">
        <v>334080850.76445943</v>
      </c>
      <c r="I3279" t="str">
        <f>Table3[[#This Row],[Company ]]&amp;Table3[[#This Row],[Product]]</f>
        <v>Danone-IFCNMilk</v>
      </c>
      <c r="J3279" t="str">
        <f>INDEX('Company+Product scope'!D:D,MATCH(Table3[[#This Row],[Company+Product key]],'Company+Product scope'!C:C,0))</f>
        <v>Yes</v>
      </c>
    </row>
    <row r="3280" spans="1:10">
      <c r="A3280" t="s">
        <v>117</v>
      </c>
      <c r="B3280" t="s">
        <v>127</v>
      </c>
      <c r="C3280" t="s">
        <v>117</v>
      </c>
      <c r="D3280" t="s">
        <v>57</v>
      </c>
      <c r="E3280">
        <v>100</v>
      </c>
      <c r="F3280" t="s">
        <v>105</v>
      </c>
      <c r="G3280" t="s">
        <v>96</v>
      </c>
      <c r="H3280" s="321">
        <v>2200000000</v>
      </c>
      <c r="I3280" t="str">
        <f>Table3[[#This Row],[Company ]]&amp;Table3[[#This Row],[Product]]</f>
        <v>SaputoMilk</v>
      </c>
      <c r="J3280" t="str">
        <f>INDEX('Company+Product scope'!D:D,MATCH(Table3[[#This Row],[Company+Product key]],'Company+Product scope'!C:C,0))</f>
        <v>Yes</v>
      </c>
    </row>
    <row r="3281" spans="1:10">
      <c r="A3281" t="s">
        <v>117</v>
      </c>
      <c r="B3281" t="s">
        <v>128</v>
      </c>
      <c r="C3281" t="s">
        <v>117</v>
      </c>
      <c r="D3281" t="s">
        <v>57</v>
      </c>
      <c r="E3281">
        <v>100</v>
      </c>
      <c r="F3281" t="s">
        <v>105</v>
      </c>
      <c r="G3281" t="s">
        <v>96</v>
      </c>
      <c r="H3281" s="321">
        <v>1340000000</v>
      </c>
      <c r="I3281" t="str">
        <f>Table3[[#This Row],[Company ]]&amp;Table3[[#This Row],[Product]]</f>
        <v>AgropurMilk</v>
      </c>
      <c r="J3281" t="str">
        <f>INDEX('Company+Product scope'!D:D,MATCH(Table3[[#This Row],[Company+Product key]],'Company+Product scope'!C:C,0))</f>
        <v>Yes</v>
      </c>
    </row>
    <row r="3282" spans="1:10">
      <c r="A3282" t="s">
        <v>117</v>
      </c>
      <c r="B3282" t="s">
        <v>129</v>
      </c>
      <c r="C3282" t="s">
        <v>117</v>
      </c>
      <c r="D3282" t="s">
        <v>72</v>
      </c>
      <c r="E3282">
        <v>100</v>
      </c>
      <c r="F3282" t="s">
        <v>105</v>
      </c>
      <c r="G3282" t="s">
        <v>96</v>
      </c>
      <c r="H3282" s="321">
        <v>3783000000</v>
      </c>
      <c r="I3282" t="str">
        <f>Table3[[#This Row],[Company ]]&amp;Table3[[#This Row],[Product]]</f>
        <v>China Mengniu DairyMilk</v>
      </c>
      <c r="J3282" t="str">
        <f>INDEX('Company+Product scope'!D:D,MATCH(Table3[[#This Row],[Company+Product key]],'Company+Product scope'!C:C,0))</f>
        <v>Yes</v>
      </c>
    </row>
    <row r="3283" spans="1:10">
      <c r="A3283" t="s">
        <v>117</v>
      </c>
      <c r="B3283" t="s">
        <v>130</v>
      </c>
      <c r="C3283" t="s">
        <v>117</v>
      </c>
      <c r="D3283" t="s">
        <v>57</v>
      </c>
      <c r="E3283">
        <v>100</v>
      </c>
      <c r="F3283" t="s">
        <v>105</v>
      </c>
      <c r="G3283" t="s">
        <v>96</v>
      </c>
      <c r="H3283" s="321">
        <v>1800000000</v>
      </c>
      <c r="I3283" t="str">
        <f>Table3[[#This Row],[Company ]]&amp;Table3[[#This Row],[Product]]</f>
        <v>GlanbiaMilk</v>
      </c>
      <c r="J3283" t="str">
        <f>INDEX('Company+Product scope'!D:D,MATCH(Table3[[#This Row],[Company+Product key]],'Company+Product scope'!C:C,0))</f>
        <v>Yes</v>
      </c>
    </row>
    <row r="3284" spans="1:10">
      <c r="A3284" t="s">
        <v>117</v>
      </c>
      <c r="B3284" t="s">
        <v>131</v>
      </c>
      <c r="C3284" t="s">
        <v>117</v>
      </c>
      <c r="D3284" t="s">
        <v>57</v>
      </c>
      <c r="E3284">
        <v>100</v>
      </c>
      <c r="F3284" t="s">
        <v>105</v>
      </c>
      <c r="G3284" t="s">
        <v>96</v>
      </c>
      <c r="H3284" s="321">
        <v>1540000000</v>
      </c>
      <c r="I3284" t="str">
        <f>Table3[[#This Row],[Company ]]&amp;Table3[[#This Row],[Product]]</f>
        <v>California DiariesMilk</v>
      </c>
      <c r="J3284" t="str">
        <f>INDEX('Company+Product scope'!D:D,MATCH(Table3[[#This Row],[Company+Product key]],'Company+Product scope'!C:C,0))</f>
        <v>Yes</v>
      </c>
    </row>
    <row r="3285" spans="1:10">
      <c r="A3285" t="s">
        <v>117</v>
      </c>
      <c r="B3285" t="s">
        <v>132</v>
      </c>
      <c r="C3285" t="s">
        <v>117</v>
      </c>
      <c r="D3285" t="s">
        <v>72</v>
      </c>
      <c r="E3285">
        <v>100</v>
      </c>
      <c r="F3285" t="s">
        <v>105</v>
      </c>
      <c r="G3285" t="s">
        <v>96</v>
      </c>
      <c r="H3285" s="321">
        <v>3900000000</v>
      </c>
      <c r="I3285" t="str">
        <f>Table3[[#This Row],[Company ]]&amp;Table3[[#This Row],[Product]]</f>
        <v>Yili Milk</v>
      </c>
      <c r="J3285" t="str">
        <f>INDEX('Company+Product scope'!D:D,MATCH(Table3[[#This Row],[Company+Product key]],'Company+Product scope'!C:C,0))</f>
        <v>Yes</v>
      </c>
    </row>
    <row r="3286" spans="1:10">
      <c r="A3286" t="s">
        <v>117</v>
      </c>
      <c r="B3286" t="s">
        <v>133</v>
      </c>
      <c r="C3286" t="s">
        <v>117</v>
      </c>
      <c r="D3286" t="s">
        <v>64</v>
      </c>
      <c r="E3286">
        <v>100</v>
      </c>
      <c r="F3286" t="s">
        <v>105</v>
      </c>
      <c r="G3286" t="s">
        <v>96</v>
      </c>
      <c r="H3286" s="321">
        <v>2211000000</v>
      </c>
      <c r="I3286" t="str">
        <f>Table3[[#This Row],[Company ]]&amp;Table3[[#This Row],[Product]]</f>
        <v>MüllerMilk</v>
      </c>
      <c r="J3286" t="str">
        <f>INDEX('Company+Product scope'!D:D,MATCH(Table3[[#This Row],[Company+Product key]],'Company+Product scope'!C:C,0))</f>
        <v>Yes</v>
      </c>
    </row>
    <row r="3287" spans="1:10">
      <c r="A3287" t="s">
        <v>117</v>
      </c>
      <c r="B3287" t="s">
        <v>134</v>
      </c>
      <c r="C3287" t="s">
        <v>117</v>
      </c>
      <c r="D3287" t="s">
        <v>135</v>
      </c>
      <c r="E3287">
        <v>100</v>
      </c>
      <c r="F3287" t="s">
        <v>105</v>
      </c>
      <c r="G3287" t="s">
        <v>96</v>
      </c>
      <c r="H3287" s="321">
        <v>4896000000</v>
      </c>
      <c r="I3287" t="str">
        <f>Table3[[#This Row],[Company ]]&amp;Table3[[#This Row],[Product]]</f>
        <v>AmulMilk</v>
      </c>
      <c r="J3287" t="str">
        <f>INDEX('Company+Product scope'!D:D,MATCH(Table3[[#This Row],[Company+Product key]],'Company+Product scope'!C:C,0))</f>
        <v>Yes</v>
      </c>
    </row>
    <row r="3288" spans="1:10">
      <c r="A3288" t="s">
        <v>117</v>
      </c>
      <c r="B3288" t="s">
        <v>118</v>
      </c>
      <c r="C3288" t="s">
        <v>117</v>
      </c>
      <c r="D3288" t="s">
        <v>58</v>
      </c>
      <c r="E3288">
        <v>100</v>
      </c>
      <c r="F3288" t="s">
        <v>106</v>
      </c>
      <c r="G3288" t="s">
        <v>96</v>
      </c>
      <c r="H3288" s="321">
        <v>1056000000</v>
      </c>
      <c r="I3288" t="str">
        <f>Table3[[#This Row],[Company ]]&amp;Table3[[#This Row],[Product]]</f>
        <v>FonterraMilk</v>
      </c>
      <c r="J3288" t="str">
        <f>INDEX('Company+Product scope'!D:D,MATCH(Table3[[#This Row],[Company+Product key]],'Company+Product scope'!C:C,0))</f>
        <v>Yes</v>
      </c>
    </row>
    <row r="3289" spans="1:10">
      <c r="A3289" t="s">
        <v>117</v>
      </c>
      <c r="B3289" t="s">
        <v>120</v>
      </c>
      <c r="C3289" t="s">
        <v>117</v>
      </c>
      <c r="D3289" t="s">
        <v>57</v>
      </c>
      <c r="E3289">
        <v>100</v>
      </c>
      <c r="F3289" t="s">
        <v>106</v>
      </c>
      <c r="G3289" t="s">
        <v>96</v>
      </c>
      <c r="H3289" s="321">
        <v>1336500000</v>
      </c>
      <c r="I3289" t="str">
        <f>Table3[[#This Row],[Company ]]&amp;Table3[[#This Row],[Product]]</f>
        <v>Dairy Farmers of AmericaMilk</v>
      </c>
      <c r="J3289" t="str">
        <f>INDEX('Company+Product scope'!D:D,MATCH(Table3[[#This Row],[Company+Product key]],'Company+Product scope'!C:C,0))</f>
        <v>Yes</v>
      </c>
    </row>
    <row r="3290" spans="1:10">
      <c r="A3290" t="s">
        <v>117</v>
      </c>
      <c r="B3290" t="s">
        <v>121</v>
      </c>
      <c r="C3290" t="s">
        <v>117</v>
      </c>
      <c r="D3290" t="s">
        <v>64</v>
      </c>
      <c r="E3290">
        <v>100</v>
      </c>
      <c r="F3290" t="s">
        <v>106</v>
      </c>
      <c r="G3290" t="s">
        <v>96</v>
      </c>
      <c r="H3290" s="321">
        <v>2147000000</v>
      </c>
      <c r="I3290" t="str">
        <f>Table3[[#This Row],[Company ]]&amp;Table3[[#This Row],[Product]]</f>
        <v>LactalisMilk</v>
      </c>
      <c r="J3290" t="str">
        <f>INDEX('Company+Product scope'!D:D,MATCH(Table3[[#This Row],[Company+Product key]],'Company+Product scope'!C:C,0))</f>
        <v>Yes</v>
      </c>
    </row>
    <row r="3291" spans="1:10">
      <c r="A3291" t="s">
        <v>117</v>
      </c>
      <c r="B3291" t="s">
        <v>122</v>
      </c>
      <c r="C3291" t="s">
        <v>117</v>
      </c>
      <c r="D3291" t="s">
        <v>64</v>
      </c>
      <c r="E3291">
        <v>100</v>
      </c>
      <c r="F3291" t="s">
        <v>106</v>
      </c>
      <c r="G3291" t="s">
        <v>96</v>
      </c>
      <c r="H3291" s="321">
        <v>1282500000</v>
      </c>
      <c r="I3291" t="str">
        <f>Table3[[#This Row],[Company ]]&amp;Table3[[#This Row],[Product]]</f>
        <v>NestléMilk</v>
      </c>
      <c r="J3291" t="str">
        <f>INDEX('Company+Product scope'!D:D,MATCH(Table3[[#This Row],[Company+Product key]],'Company+Product scope'!C:C,0))</f>
        <v>Yes</v>
      </c>
    </row>
    <row r="3292" spans="1:10">
      <c r="A3292" t="s">
        <v>117</v>
      </c>
      <c r="B3292" t="s">
        <v>123</v>
      </c>
      <c r="C3292" t="s">
        <v>117</v>
      </c>
      <c r="D3292" t="s">
        <v>64</v>
      </c>
      <c r="E3292">
        <v>100</v>
      </c>
      <c r="F3292" t="s">
        <v>106</v>
      </c>
      <c r="G3292" t="s">
        <v>96</v>
      </c>
      <c r="H3292" s="321">
        <v>1282500000</v>
      </c>
      <c r="I3292" t="str">
        <f>Table3[[#This Row],[Company ]]&amp;Table3[[#This Row],[Product]]</f>
        <v>ArlaMilk</v>
      </c>
      <c r="J3292" t="str">
        <f>INDEX('Company+Product scope'!D:D,MATCH(Table3[[#This Row],[Company+Product key]],'Company+Product scope'!C:C,0))</f>
        <v>Yes</v>
      </c>
    </row>
    <row r="3293" spans="1:10">
      <c r="A3293" t="s">
        <v>117</v>
      </c>
      <c r="B3293" t="s">
        <v>124</v>
      </c>
      <c r="C3293" t="s">
        <v>117</v>
      </c>
      <c r="D3293" t="s">
        <v>64</v>
      </c>
      <c r="E3293">
        <v>100</v>
      </c>
      <c r="F3293" t="s">
        <v>106</v>
      </c>
      <c r="G3293" t="s">
        <v>96</v>
      </c>
      <c r="H3293" s="321">
        <v>1016500000</v>
      </c>
      <c r="I3293" t="str">
        <f>Table3[[#This Row],[Company ]]&amp;Table3[[#This Row],[Product]]</f>
        <v>FrieslandCampinaMilk</v>
      </c>
      <c r="J3293" t="str">
        <f>INDEX('Company+Product scope'!D:D,MATCH(Table3[[#This Row],[Company+Product key]],'Company+Product scope'!C:C,0))</f>
        <v>Yes</v>
      </c>
    </row>
    <row r="3294" spans="1:10">
      <c r="A3294" t="s">
        <v>117</v>
      </c>
      <c r="B3294" t="s">
        <v>125</v>
      </c>
      <c r="C3294" t="s">
        <v>117</v>
      </c>
      <c r="D3294" t="s">
        <v>64</v>
      </c>
      <c r="E3294">
        <v>100</v>
      </c>
      <c r="F3294" t="s">
        <v>106</v>
      </c>
      <c r="G3294" t="s">
        <v>96</v>
      </c>
      <c r="H3294" s="321">
        <v>101499214.72806661</v>
      </c>
      <c r="I3294" t="str">
        <f>Table3[[#This Row],[Company ]]&amp;Table3[[#This Row],[Product]]</f>
        <v>Danone-IFCNMilk</v>
      </c>
      <c r="J3294" t="str">
        <f>INDEX('Company+Product scope'!D:D,MATCH(Table3[[#This Row],[Company+Product key]],'Company+Product scope'!C:C,0))</f>
        <v>Yes</v>
      </c>
    </row>
    <row r="3295" spans="1:10">
      <c r="A3295" t="s">
        <v>117</v>
      </c>
      <c r="B3295" t="s">
        <v>125</v>
      </c>
      <c r="C3295" t="s">
        <v>117</v>
      </c>
      <c r="D3295" t="s">
        <v>88</v>
      </c>
      <c r="E3295">
        <v>100</v>
      </c>
      <c r="F3295" t="s">
        <v>106</v>
      </c>
      <c r="G3295" t="s">
        <v>96</v>
      </c>
      <c r="H3295" s="321">
        <v>70114589.121361792</v>
      </c>
      <c r="I3295" t="str">
        <f>Table3[[#This Row],[Company ]]&amp;Table3[[#This Row],[Product]]</f>
        <v>Danone-IFCNMilk</v>
      </c>
      <c r="J3295" t="str">
        <f>INDEX('Company+Product scope'!D:D,MATCH(Table3[[#This Row],[Company+Product key]],'Company+Product scope'!C:C,0))</f>
        <v>Yes</v>
      </c>
    </row>
    <row r="3296" spans="1:10">
      <c r="A3296" t="s">
        <v>117</v>
      </c>
      <c r="B3296" t="s">
        <v>125</v>
      </c>
      <c r="C3296" t="s">
        <v>117</v>
      </c>
      <c r="D3296" t="s">
        <v>78</v>
      </c>
      <c r="E3296">
        <v>100</v>
      </c>
      <c r="F3296" t="s">
        <v>106</v>
      </c>
      <c r="G3296" t="s">
        <v>96</v>
      </c>
      <c r="H3296" s="321">
        <v>161263554.97913218</v>
      </c>
      <c r="I3296" t="str">
        <f>Table3[[#This Row],[Company ]]&amp;Table3[[#This Row],[Product]]</f>
        <v>Danone-IFCNMilk</v>
      </c>
      <c r="J3296" t="str">
        <f>INDEX('Company+Product scope'!D:D,MATCH(Table3[[#This Row],[Company+Product key]],'Company+Product scope'!C:C,0))</f>
        <v>Yes</v>
      </c>
    </row>
    <row r="3297" spans="1:10">
      <c r="A3297" t="s">
        <v>117</v>
      </c>
      <c r="B3297" t="s">
        <v>125</v>
      </c>
      <c r="C3297" t="s">
        <v>117</v>
      </c>
      <c r="D3297" t="s">
        <v>57</v>
      </c>
      <c r="E3297">
        <v>100</v>
      </c>
      <c r="F3297" t="s">
        <v>106</v>
      </c>
      <c r="G3297" t="s">
        <v>96</v>
      </c>
      <c r="H3297" s="321">
        <v>87142417.907978237</v>
      </c>
      <c r="I3297" t="str">
        <f>Table3[[#This Row],[Company ]]&amp;Table3[[#This Row],[Product]]</f>
        <v>Danone-IFCNMilk</v>
      </c>
      <c r="J3297" t="str">
        <f>INDEX('Company+Product scope'!D:D,MATCH(Table3[[#This Row],[Company+Product key]],'Company+Product scope'!C:C,0))</f>
        <v>Yes</v>
      </c>
    </row>
    <row r="3298" spans="1:10">
      <c r="A3298" t="s">
        <v>117</v>
      </c>
      <c r="B3298" t="s">
        <v>125</v>
      </c>
      <c r="C3298" t="s">
        <v>117</v>
      </c>
      <c r="D3298" t="s">
        <v>54</v>
      </c>
      <c r="E3298">
        <v>100</v>
      </c>
      <c r="F3298" t="s">
        <v>106</v>
      </c>
      <c r="G3298" t="s">
        <v>96</v>
      </c>
      <c r="H3298" s="321">
        <v>124870744.43518725</v>
      </c>
      <c r="I3298" t="str">
        <f>Table3[[#This Row],[Company ]]&amp;Table3[[#This Row],[Product]]</f>
        <v>Danone-IFCNMilk</v>
      </c>
      <c r="J3298" t="str">
        <f>INDEX('Company+Product scope'!D:D,MATCH(Table3[[#This Row],[Company+Product key]],'Company+Product scope'!C:C,0))</f>
        <v>Yes</v>
      </c>
    </row>
    <row r="3299" spans="1:10">
      <c r="A3299" t="s">
        <v>117</v>
      </c>
      <c r="B3299" t="s">
        <v>125</v>
      </c>
      <c r="C3299" t="s">
        <v>117</v>
      </c>
      <c r="D3299" t="s">
        <v>82</v>
      </c>
      <c r="E3299">
        <v>100</v>
      </c>
      <c r="F3299" t="s">
        <v>106</v>
      </c>
      <c r="G3299" t="s">
        <v>96</v>
      </c>
      <c r="H3299" s="321">
        <v>53865811.32498274</v>
      </c>
      <c r="I3299" t="str">
        <f>Table3[[#This Row],[Company ]]&amp;Table3[[#This Row],[Product]]</f>
        <v>Danone-IFCNMilk</v>
      </c>
      <c r="J3299" t="str">
        <f>INDEX('Company+Product scope'!D:D,MATCH(Table3[[#This Row],[Company+Product key]],'Company+Product scope'!C:C,0))</f>
        <v>Yes</v>
      </c>
    </row>
    <row r="3300" spans="1:10">
      <c r="A3300" t="s">
        <v>117</v>
      </c>
      <c r="B3300" t="s">
        <v>125</v>
      </c>
      <c r="C3300" t="s">
        <v>117</v>
      </c>
      <c r="D3300" t="s">
        <v>126</v>
      </c>
      <c r="E3300">
        <v>100</v>
      </c>
      <c r="F3300" t="s">
        <v>106</v>
      </c>
      <c r="G3300" t="s">
        <v>96</v>
      </c>
      <c r="H3300" s="321">
        <v>92206314.810990795</v>
      </c>
      <c r="I3300" t="str">
        <f>Table3[[#This Row],[Company ]]&amp;Table3[[#This Row],[Product]]</f>
        <v>Danone-IFCNMilk</v>
      </c>
      <c r="J3300" t="str">
        <f>INDEX('Company+Product scope'!D:D,MATCH(Table3[[#This Row],[Company+Product key]],'Company+Product scope'!C:C,0))</f>
        <v>Yes</v>
      </c>
    </row>
    <row r="3301" spans="1:10">
      <c r="A3301" t="s">
        <v>117</v>
      </c>
      <c r="B3301" t="s">
        <v>127</v>
      </c>
      <c r="C3301" t="s">
        <v>117</v>
      </c>
      <c r="D3301" t="s">
        <v>57</v>
      </c>
      <c r="E3301">
        <v>100</v>
      </c>
      <c r="F3301" t="s">
        <v>106</v>
      </c>
      <c r="G3301" t="s">
        <v>96</v>
      </c>
      <c r="H3301" s="321">
        <v>495000000</v>
      </c>
      <c r="I3301" t="str">
        <f>Table3[[#This Row],[Company ]]&amp;Table3[[#This Row],[Product]]</f>
        <v>SaputoMilk</v>
      </c>
      <c r="J3301" t="str">
        <f>INDEX('Company+Product scope'!D:D,MATCH(Table3[[#This Row],[Company+Product key]],'Company+Product scope'!C:C,0))</f>
        <v>Yes</v>
      </c>
    </row>
    <row r="3302" spans="1:10">
      <c r="A3302" t="s">
        <v>117</v>
      </c>
      <c r="B3302" t="s">
        <v>128</v>
      </c>
      <c r="C3302" t="s">
        <v>117</v>
      </c>
      <c r="D3302" t="s">
        <v>57</v>
      </c>
      <c r="E3302">
        <v>100</v>
      </c>
      <c r="F3302" t="s">
        <v>106</v>
      </c>
      <c r="G3302" t="s">
        <v>96</v>
      </c>
      <c r="H3302" s="321">
        <v>301500000</v>
      </c>
      <c r="I3302" t="str">
        <f>Table3[[#This Row],[Company ]]&amp;Table3[[#This Row],[Product]]</f>
        <v>AgropurMilk</v>
      </c>
      <c r="J3302" t="str">
        <f>INDEX('Company+Product scope'!D:D,MATCH(Table3[[#This Row],[Company+Product key]],'Company+Product scope'!C:C,0))</f>
        <v>Yes</v>
      </c>
    </row>
    <row r="3303" spans="1:10">
      <c r="A3303" t="s">
        <v>117</v>
      </c>
      <c r="B3303" t="s">
        <v>129</v>
      </c>
      <c r="C3303" t="s">
        <v>117</v>
      </c>
      <c r="D3303" t="s">
        <v>72</v>
      </c>
      <c r="E3303">
        <v>100</v>
      </c>
      <c r="F3303" t="s">
        <v>106</v>
      </c>
      <c r="G3303" t="s">
        <v>96</v>
      </c>
      <c r="H3303" s="321">
        <v>1212500000</v>
      </c>
      <c r="I3303" t="str">
        <f>Table3[[#This Row],[Company ]]&amp;Table3[[#This Row],[Product]]</f>
        <v>China Mengniu DairyMilk</v>
      </c>
      <c r="J3303" t="str">
        <f>INDEX('Company+Product scope'!D:D,MATCH(Table3[[#This Row],[Company+Product key]],'Company+Product scope'!C:C,0))</f>
        <v>Yes</v>
      </c>
    </row>
    <row r="3304" spans="1:10">
      <c r="A3304" t="s">
        <v>117</v>
      </c>
      <c r="B3304" t="s">
        <v>130</v>
      </c>
      <c r="C3304" t="s">
        <v>117</v>
      </c>
      <c r="D3304" t="s">
        <v>57</v>
      </c>
      <c r="E3304">
        <v>100</v>
      </c>
      <c r="F3304" t="s">
        <v>106</v>
      </c>
      <c r="G3304" t="s">
        <v>96</v>
      </c>
      <c r="H3304" s="321">
        <v>405000000</v>
      </c>
      <c r="I3304" t="str">
        <f>Table3[[#This Row],[Company ]]&amp;Table3[[#This Row],[Product]]</f>
        <v>GlanbiaMilk</v>
      </c>
      <c r="J3304" t="str">
        <f>INDEX('Company+Product scope'!D:D,MATCH(Table3[[#This Row],[Company+Product key]],'Company+Product scope'!C:C,0))</f>
        <v>Yes</v>
      </c>
    </row>
    <row r="3305" spans="1:10">
      <c r="A3305" t="s">
        <v>117</v>
      </c>
      <c r="B3305" t="s">
        <v>131</v>
      </c>
      <c r="C3305" t="s">
        <v>117</v>
      </c>
      <c r="D3305" t="s">
        <v>57</v>
      </c>
      <c r="E3305">
        <v>100</v>
      </c>
      <c r="F3305" t="s">
        <v>106</v>
      </c>
      <c r="G3305" t="s">
        <v>96</v>
      </c>
      <c r="H3305" s="321">
        <v>346500000</v>
      </c>
      <c r="I3305" t="str">
        <f>Table3[[#This Row],[Company ]]&amp;Table3[[#This Row],[Product]]</f>
        <v>California DiariesMilk</v>
      </c>
      <c r="J3305" t="str">
        <f>INDEX('Company+Product scope'!D:D,MATCH(Table3[[#This Row],[Company+Product key]],'Company+Product scope'!C:C,0))</f>
        <v>Yes</v>
      </c>
    </row>
    <row r="3306" spans="1:10">
      <c r="A3306" t="s">
        <v>117</v>
      </c>
      <c r="B3306" t="s">
        <v>132</v>
      </c>
      <c r="C3306" t="s">
        <v>117</v>
      </c>
      <c r="D3306" t="s">
        <v>72</v>
      </c>
      <c r="E3306">
        <v>100</v>
      </c>
      <c r="F3306" t="s">
        <v>106</v>
      </c>
      <c r="G3306" t="s">
        <v>96</v>
      </c>
      <c r="H3306" s="321">
        <v>1250000000</v>
      </c>
      <c r="I3306" t="str">
        <f>Table3[[#This Row],[Company ]]&amp;Table3[[#This Row],[Product]]</f>
        <v>Yili Milk</v>
      </c>
      <c r="J3306" t="str">
        <f>INDEX('Company+Product scope'!D:D,MATCH(Table3[[#This Row],[Company+Product key]],'Company+Product scope'!C:C,0))</f>
        <v>Yes</v>
      </c>
    </row>
    <row r="3307" spans="1:10">
      <c r="A3307" t="s">
        <v>117</v>
      </c>
      <c r="B3307" t="s">
        <v>133</v>
      </c>
      <c r="C3307" t="s">
        <v>117</v>
      </c>
      <c r="D3307" t="s">
        <v>64</v>
      </c>
      <c r="E3307">
        <v>100</v>
      </c>
      <c r="F3307" t="s">
        <v>106</v>
      </c>
      <c r="G3307" t="s">
        <v>96</v>
      </c>
      <c r="H3307" s="321">
        <v>636500000</v>
      </c>
      <c r="I3307" t="str">
        <f>Table3[[#This Row],[Company ]]&amp;Table3[[#This Row],[Product]]</f>
        <v>MüllerMilk</v>
      </c>
      <c r="J3307" t="str">
        <f>INDEX('Company+Product scope'!D:D,MATCH(Table3[[#This Row],[Company+Product key]],'Company+Product scope'!C:C,0))</f>
        <v>Yes</v>
      </c>
    </row>
    <row r="3308" spans="1:10">
      <c r="A3308" t="s">
        <v>117</v>
      </c>
      <c r="B3308" t="s">
        <v>134</v>
      </c>
      <c r="C3308" t="s">
        <v>117</v>
      </c>
      <c r="D3308" t="s">
        <v>135</v>
      </c>
      <c r="E3308">
        <v>100</v>
      </c>
      <c r="F3308" t="s">
        <v>106</v>
      </c>
      <c r="G3308" t="s">
        <v>96</v>
      </c>
      <c r="H3308" s="321">
        <v>1728000000</v>
      </c>
      <c r="I3308" t="str">
        <f>Table3[[#This Row],[Company ]]&amp;Table3[[#This Row],[Product]]</f>
        <v>AmulMilk</v>
      </c>
      <c r="J3308" t="str">
        <f>INDEX('Company+Product scope'!D:D,MATCH(Table3[[#This Row],[Company+Product key]],'Company+Product scope'!C:C,0))</f>
        <v>Yes</v>
      </c>
    </row>
    <row r="3309" spans="1:10">
      <c r="A3309" t="s">
        <v>117</v>
      </c>
      <c r="B3309" t="s">
        <v>118</v>
      </c>
      <c r="C3309" t="s">
        <v>117</v>
      </c>
      <c r="D3309" t="s">
        <v>58</v>
      </c>
      <c r="E3309">
        <v>100</v>
      </c>
      <c r="F3309" t="s">
        <v>107</v>
      </c>
      <c r="G3309" t="s">
        <v>96</v>
      </c>
      <c r="H3309" s="321">
        <v>1056000000</v>
      </c>
      <c r="I3309" t="str">
        <f>Table3[[#This Row],[Company ]]&amp;Table3[[#This Row],[Product]]</f>
        <v>FonterraMilk</v>
      </c>
      <c r="J3309" t="str">
        <f>INDEX('Company+Product scope'!D:D,MATCH(Table3[[#This Row],[Company+Product key]],'Company+Product scope'!C:C,0))</f>
        <v>Yes</v>
      </c>
    </row>
    <row r="3310" spans="1:10">
      <c r="A3310" t="s">
        <v>117</v>
      </c>
      <c r="B3310" t="s">
        <v>120</v>
      </c>
      <c r="C3310" t="s">
        <v>117</v>
      </c>
      <c r="D3310" t="s">
        <v>57</v>
      </c>
      <c r="E3310">
        <v>100</v>
      </c>
      <c r="F3310" t="s">
        <v>107</v>
      </c>
      <c r="G3310" t="s">
        <v>96</v>
      </c>
      <c r="H3310" s="321">
        <v>1336500000</v>
      </c>
      <c r="I3310" t="str">
        <f>Table3[[#This Row],[Company ]]&amp;Table3[[#This Row],[Product]]</f>
        <v>Dairy Farmers of AmericaMilk</v>
      </c>
      <c r="J3310" t="str">
        <f>INDEX('Company+Product scope'!D:D,MATCH(Table3[[#This Row],[Company+Product key]],'Company+Product scope'!C:C,0))</f>
        <v>Yes</v>
      </c>
    </row>
    <row r="3311" spans="1:10">
      <c r="A3311" t="s">
        <v>117</v>
      </c>
      <c r="B3311" t="s">
        <v>121</v>
      </c>
      <c r="C3311" t="s">
        <v>117</v>
      </c>
      <c r="D3311" t="s">
        <v>64</v>
      </c>
      <c r="E3311">
        <v>100</v>
      </c>
      <c r="F3311" t="s">
        <v>107</v>
      </c>
      <c r="G3311" t="s">
        <v>96</v>
      </c>
      <c r="H3311" s="321">
        <v>2147000000</v>
      </c>
      <c r="I3311" t="str">
        <f>Table3[[#This Row],[Company ]]&amp;Table3[[#This Row],[Product]]</f>
        <v>LactalisMilk</v>
      </c>
      <c r="J3311" t="str">
        <f>INDEX('Company+Product scope'!D:D,MATCH(Table3[[#This Row],[Company+Product key]],'Company+Product scope'!C:C,0))</f>
        <v>Yes</v>
      </c>
    </row>
    <row r="3312" spans="1:10">
      <c r="A3312" t="s">
        <v>117</v>
      </c>
      <c r="B3312" t="s">
        <v>122</v>
      </c>
      <c r="C3312" t="s">
        <v>117</v>
      </c>
      <c r="D3312" t="s">
        <v>64</v>
      </c>
      <c r="E3312">
        <v>100</v>
      </c>
      <c r="F3312" t="s">
        <v>107</v>
      </c>
      <c r="G3312" t="s">
        <v>96</v>
      </c>
      <c r="H3312" s="321">
        <v>1282500000</v>
      </c>
      <c r="I3312" t="str">
        <f>Table3[[#This Row],[Company ]]&amp;Table3[[#This Row],[Product]]</f>
        <v>NestléMilk</v>
      </c>
      <c r="J3312" t="str">
        <f>INDEX('Company+Product scope'!D:D,MATCH(Table3[[#This Row],[Company+Product key]],'Company+Product scope'!C:C,0))</f>
        <v>Yes</v>
      </c>
    </row>
    <row r="3313" spans="1:10">
      <c r="A3313" t="s">
        <v>117</v>
      </c>
      <c r="B3313" t="s">
        <v>123</v>
      </c>
      <c r="C3313" t="s">
        <v>117</v>
      </c>
      <c r="D3313" t="s">
        <v>64</v>
      </c>
      <c r="E3313">
        <v>100</v>
      </c>
      <c r="F3313" t="s">
        <v>107</v>
      </c>
      <c r="G3313" t="s">
        <v>96</v>
      </c>
      <c r="H3313" s="321">
        <v>1282500000</v>
      </c>
      <c r="I3313" t="str">
        <f>Table3[[#This Row],[Company ]]&amp;Table3[[#This Row],[Product]]</f>
        <v>ArlaMilk</v>
      </c>
      <c r="J3313" t="str">
        <f>INDEX('Company+Product scope'!D:D,MATCH(Table3[[#This Row],[Company+Product key]],'Company+Product scope'!C:C,0))</f>
        <v>Yes</v>
      </c>
    </row>
    <row r="3314" spans="1:10">
      <c r="A3314" t="s">
        <v>117</v>
      </c>
      <c r="B3314" t="s">
        <v>124</v>
      </c>
      <c r="C3314" t="s">
        <v>117</v>
      </c>
      <c r="D3314" t="s">
        <v>64</v>
      </c>
      <c r="E3314">
        <v>100</v>
      </c>
      <c r="F3314" t="s">
        <v>107</v>
      </c>
      <c r="G3314" t="s">
        <v>96</v>
      </c>
      <c r="H3314" s="321">
        <v>1016500000</v>
      </c>
      <c r="I3314" t="str">
        <f>Table3[[#This Row],[Company ]]&amp;Table3[[#This Row],[Product]]</f>
        <v>FrieslandCampinaMilk</v>
      </c>
      <c r="J3314" t="str">
        <f>INDEX('Company+Product scope'!D:D,MATCH(Table3[[#This Row],[Company+Product key]],'Company+Product scope'!C:C,0))</f>
        <v>Yes</v>
      </c>
    </row>
    <row r="3315" spans="1:10">
      <c r="A3315" t="s">
        <v>117</v>
      </c>
      <c r="B3315" t="s">
        <v>125</v>
      </c>
      <c r="C3315" t="s">
        <v>117</v>
      </c>
      <c r="D3315" t="s">
        <v>64</v>
      </c>
      <c r="E3315">
        <v>100</v>
      </c>
      <c r="F3315" t="s">
        <v>107</v>
      </c>
      <c r="G3315" t="s">
        <v>96</v>
      </c>
      <c r="H3315" s="321">
        <v>101499214.72806661</v>
      </c>
      <c r="I3315" t="str">
        <f>Table3[[#This Row],[Company ]]&amp;Table3[[#This Row],[Product]]</f>
        <v>Danone-IFCNMilk</v>
      </c>
      <c r="J3315" t="str">
        <f>INDEX('Company+Product scope'!D:D,MATCH(Table3[[#This Row],[Company+Product key]],'Company+Product scope'!C:C,0))</f>
        <v>Yes</v>
      </c>
    </row>
    <row r="3316" spans="1:10">
      <c r="A3316" t="s">
        <v>117</v>
      </c>
      <c r="B3316" t="s">
        <v>125</v>
      </c>
      <c r="C3316" t="s">
        <v>117</v>
      </c>
      <c r="D3316" t="s">
        <v>88</v>
      </c>
      <c r="E3316">
        <v>100</v>
      </c>
      <c r="F3316" t="s">
        <v>107</v>
      </c>
      <c r="G3316" t="s">
        <v>96</v>
      </c>
      <c r="H3316" s="321">
        <v>70114589.121361792</v>
      </c>
      <c r="I3316" t="str">
        <f>Table3[[#This Row],[Company ]]&amp;Table3[[#This Row],[Product]]</f>
        <v>Danone-IFCNMilk</v>
      </c>
      <c r="J3316" t="str">
        <f>INDEX('Company+Product scope'!D:D,MATCH(Table3[[#This Row],[Company+Product key]],'Company+Product scope'!C:C,0))</f>
        <v>Yes</v>
      </c>
    </row>
    <row r="3317" spans="1:10">
      <c r="A3317" t="s">
        <v>117</v>
      </c>
      <c r="B3317" t="s">
        <v>125</v>
      </c>
      <c r="C3317" t="s">
        <v>117</v>
      </c>
      <c r="D3317" t="s">
        <v>78</v>
      </c>
      <c r="E3317">
        <v>100</v>
      </c>
      <c r="F3317" t="s">
        <v>107</v>
      </c>
      <c r="G3317" t="s">
        <v>96</v>
      </c>
      <c r="H3317" s="321">
        <v>161263554.97913218</v>
      </c>
      <c r="I3317" t="str">
        <f>Table3[[#This Row],[Company ]]&amp;Table3[[#This Row],[Product]]</f>
        <v>Danone-IFCNMilk</v>
      </c>
      <c r="J3317" t="str">
        <f>INDEX('Company+Product scope'!D:D,MATCH(Table3[[#This Row],[Company+Product key]],'Company+Product scope'!C:C,0))</f>
        <v>Yes</v>
      </c>
    </row>
    <row r="3318" spans="1:10">
      <c r="A3318" t="s">
        <v>117</v>
      </c>
      <c r="B3318" t="s">
        <v>125</v>
      </c>
      <c r="C3318" t="s">
        <v>117</v>
      </c>
      <c r="D3318" t="s">
        <v>57</v>
      </c>
      <c r="E3318">
        <v>100</v>
      </c>
      <c r="F3318" t="s">
        <v>107</v>
      </c>
      <c r="G3318" t="s">
        <v>96</v>
      </c>
      <c r="H3318" s="321">
        <v>87142417.907978237</v>
      </c>
      <c r="I3318" t="str">
        <f>Table3[[#This Row],[Company ]]&amp;Table3[[#This Row],[Product]]</f>
        <v>Danone-IFCNMilk</v>
      </c>
      <c r="J3318" t="str">
        <f>INDEX('Company+Product scope'!D:D,MATCH(Table3[[#This Row],[Company+Product key]],'Company+Product scope'!C:C,0))</f>
        <v>Yes</v>
      </c>
    </row>
    <row r="3319" spans="1:10">
      <c r="A3319" t="s">
        <v>117</v>
      </c>
      <c r="B3319" t="s">
        <v>125</v>
      </c>
      <c r="C3319" t="s">
        <v>117</v>
      </c>
      <c r="D3319" t="s">
        <v>54</v>
      </c>
      <c r="E3319">
        <v>100</v>
      </c>
      <c r="F3319" t="s">
        <v>107</v>
      </c>
      <c r="G3319" t="s">
        <v>96</v>
      </c>
      <c r="H3319" s="321">
        <v>124870744.43518725</v>
      </c>
      <c r="I3319" t="str">
        <f>Table3[[#This Row],[Company ]]&amp;Table3[[#This Row],[Product]]</f>
        <v>Danone-IFCNMilk</v>
      </c>
      <c r="J3319" t="str">
        <f>INDEX('Company+Product scope'!D:D,MATCH(Table3[[#This Row],[Company+Product key]],'Company+Product scope'!C:C,0))</f>
        <v>Yes</v>
      </c>
    </row>
    <row r="3320" spans="1:10">
      <c r="A3320" t="s">
        <v>117</v>
      </c>
      <c r="B3320" t="s">
        <v>125</v>
      </c>
      <c r="C3320" t="s">
        <v>117</v>
      </c>
      <c r="D3320" t="s">
        <v>82</v>
      </c>
      <c r="E3320">
        <v>100</v>
      </c>
      <c r="F3320" t="s">
        <v>107</v>
      </c>
      <c r="G3320" t="s">
        <v>96</v>
      </c>
      <c r="H3320" s="321">
        <v>53865811.32498274</v>
      </c>
      <c r="I3320" t="str">
        <f>Table3[[#This Row],[Company ]]&amp;Table3[[#This Row],[Product]]</f>
        <v>Danone-IFCNMilk</v>
      </c>
      <c r="J3320" t="str">
        <f>INDEX('Company+Product scope'!D:D,MATCH(Table3[[#This Row],[Company+Product key]],'Company+Product scope'!C:C,0))</f>
        <v>Yes</v>
      </c>
    </row>
    <row r="3321" spans="1:10">
      <c r="A3321" t="s">
        <v>117</v>
      </c>
      <c r="B3321" t="s">
        <v>125</v>
      </c>
      <c r="C3321" t="s">
        <v>117</v>
      </c>
      <c r="D3321" t="s">
        <v>126</v>
      </c>
      <c r="E3321">
        <v>100</v>
      </c>
      <c r="F3321" t="s">
        <v>107</v>
      </c>
      <c r="G3321" t="s">
        <v>96</v>
      </c>
      <c r="H3321" s="321">
        <v>92206314.810990795</v>
      </c>
      <c r="I3321" t="str">
        <f>Table3[[#This Row],[Company ]]&amp;Table3[[#This Row],[Product]]</f>
        <v>Danone-IFCNMilk</v>
      </c>
      <c r="J3321" t="str">
        <f>INDEX('Company+Product scope'!D:D,MATCH(Table3[[#This Row],[Company+Product key]],'Company+Product scope'!C:C,0))</f>
        <v>Yes</v>
      </c>
    </row>
    <row r="3322" spans="1:10">
      <c r="A3322" t="s">
        <v>117</v>
      </c>
      <c r="B3322" t="s">
        <v>127</v>
      </c>
      <c r="C3322" t="s">
        <v>117</v>
      </c>
      <c r="D3322" t="s">
        <v>57</v>
      </c>
      <c r="E3322">
        <v>100</v>
      </c>
      <c r="F3322" t="s">
        <v>107</v>
      </c>
      <c r="G3322" t="s">
        <v>96</v>
      </c>
      <c r="H3322" s="321">
        <v>495000000</v>
      </c>
      <c r="I3322" t="str">
        <f>Table3[[#This Row],[Company ]]&amp;Table3[[#This Row],[Product]]</f>
        <v>SaputoMilk</v>
      </c>
      <c r="J3322" t="str">
        <f>INDEX('Company+Product scope'!D:D,MATCH(Table3[[#This Row],[Company+Product key]],'Company+Product scope'!C:C,0))</f>
        <v>Yes</v>
      </c>
    </row>
    <row r="3323" spans="1:10">
      <c r="A3323" t="s">
        <v>117</v>
      </c>
      <c r="B3323" t="s">
        <v>128</v>
      </c>
      <c r="C3323" t="s">
        <v>117</v>
      </c>
      <c r="D3323" t="s">
        <v>57</v>
      </c>
      <c r="E3323">
        <v>100</v>
      </c>
      <c r="F3323" t="s">
        <v>107</v>
      </c>
      <c r="G3323" t="s">
        <v>96</v>
      </c>
      <c r="H3323" s="321">
        <v>301500000</v>
      </c>
      <c r="I3323" t="str">
        <f>Table3[[#This Row],[Company ]]&amp;Table3[[#This Row],[Product]]</f>
        <v>AgropurMilk</v>
      </c>
      <c r="J3323" t="str">
        <f>INDEX('Company+Product scope'!D:D,MATCH(Table3[[#This Row],[Company+Product key]],'Company+Product scope'!C:C,0))</f>
        <v>Yes</v>
      </c>
    </row>
    <row r="3324" spans="1:10">
      <c r="A3324" t="s">
        <v>117</v>
      </c>
      <c r="B3324" t="s">
        <v>129</v>
      </c>
      <c r="C3324" t="s">
        <v>117</v>
      </c>
      <c r="D3324" t="s">
        <v>72</v>
      </c>
      <c r="E3324">
        <v>100</v>
      </c>
      <c r="F3324" t="s">
        <v>107</v>
      </c>
      <c r="G3324" t="s">
        <v>96</v>
      </c>
      <c r="H3324" s="321">
        <v>1212500000</v>
      </c>
      <c r="I3324" t="str">
        <f>Table3[[#This Row],[Company ]]&amp;Table3[[#This Row],[Product]]</f>
        <v>China Mengniu DairyMilk</v>
      </c>
      <c r="J3324" t="str">
        <f>INDEX('Company+Product scope'!D:D,MATCH(Table3[[#This Row],[Company+Product key]],'Company+Product scope'!C:C,0))</f>
        <v>Yes</v>
      </c>
    </row>
    <row r="3325" spans="1:10">
      <c r="A3325" t="s">
        <v>117</v>
      </c>
      <c r="B3325" t="s">
        <v>130</v>
      </c>
      <c r="C3325" t="s">
        <v>117</v>
      </c>
      <c r="D3325" t="s">
        <v>57</v>
      </c>
      <c r="E3325">
        <v>100</v>
      </c>
      <c r="F3325" t="s">
        <v>107</v>
      </c>
      <c r="G3325" t="s">
        <v>96</v>
      </c>
      <c r="H3325" s="321">
        <v>405000000</v>
      </c>
      <c r="I3325" t="str">
        <f>Table3[[#This Row],[Company ]]&amp;Table3[[#This Row],[Product]]</f>
        <v>GlanbiaMilk</v>
      </c>
      <c r="J3325" t="str">
        <f>INDEX('Company+Product scope'!D:D,MATCH(Table3[[#This Row],[Company+Product key]],'Company+Product scope'!C:C,0))</f>
        <v>Yes</v>
      </c>
    </row>
    <row r="3326" spans="1:10">
      <c r="A3326" t="s">
        <v>117</v>
      </c>
      <c r="B3326" t="s">
        <v>131</v>
      </c>
      <c r="C3326" t="s">
        <v>117</v>
      </c>
      <c r="D3326" t="s">
        <v>57</v>
      </c>
      <c r="E3326">
        <v>100</v>
      </c>
      <c r="F3326" t="s">
        <v>107</v>
      </c>
      <c r="G3326" t="s">
        <v>96</v>
      </c>
      <c r="H3326" s="321">
        <v>346500000</v>
      </c>
      <c r="I3326" t="str">
        <f>Table3[[#This Row],[Company ]]&amp;Table3[[#This Row],[Product]]</f>
        <v>California DiariesMilk</v>
      </c>
      <c r="J3326" t="str">
        <f>INDEX('Company+Product scope'!D:D,MATCH(Table3[[#This Row],[Company+Product key]],'Company+Product scope'!C:C,0))</f>
        <v>Yes</v>
      </c>
    </row>
    <row r="3327" spans="1:10">
      <c r="A3327" t="s">
        <v>117</v>
      </c>
      <c r="B3327" t="s">
        <v>132</v>
      </c>
      <c r="C3327" t="s">
        <v>117</v>
      </c>
      <c r="D3327" t="s">
        <v>72</v>
      </c>
      <c r="E3327">
        <v>100</v>
      </c>
      <c r="F3327" t="s">
        <v>107</v>
      </c>
      <c r="G3327" t="s">
        <v>96</v>
      </c>
      <c r="H3327" s="321">
        <v>1250000000</v>
      </c>
      <c r="I3327" t="str">
        <f>Table3[[#This Row],[Company ]]&amp;Table3[[#This Row],[Product]]</f>
        <v>Yili Milk</v>
      </c>
      <c r="J3327" t="str">
        <f>INDEX('Company+Product scope'!D:D,MATCH(Table3[[#This Row],[Company+Product key]],'Company+Product scope'!C:C,0))</f>
        <v>Yes</v>
      </c>
    </row>
    <row r="3328" spans="1:10">
      <c r="A3328" t="s">
        <v>117</v>
      </c>
      <c r="B3328" t="s">
        <v>133</v>
      </c>
      <c r="C3328" t="s">
        <v>117</v>
      </c>
      <c r="D3328" t="s">
        <v>64</v>
      </c>
      <c r="E3328">
        <v>100</v>
      </c>
      <c r="F3328" t="s">
        <v>107</v>
      </c>
      <c r="G3328" t="s">
        <v>96</v>
      </c>
      <c r="H3328" s="321">
        <v>636500000</v>
      </c>
      <c r="I3328" t="str">
        <f>Table3[[#This Row],[Company ]]&amp;Table3[[#This Row],[Product]]</f>
        <v>MüllerMilk</v>
      </c>
      <c r="J3328" t="str">
        <f>INDEX('Company+Product scope'!D:D,MATCH(Table3[[#This Row],[Company+Product key]],'Company+Product scope'!C:C,0))</f>
        <v>Yes</v>
      </c>
    </row>
    <row r="3329" spans="1:10">
      <c r="A3329" t="s">
        <v>117</v>
      </c>
      <c r="B3329" t="s">
        <v>134</v>
      </c>
      <c r="C3329" t="s">
        <v>117</v>
      </c>
      <c r="D3329" t="s">
        <v>135</v>
      </c>
      <c r="E3329">
        <v>100</v>
      </c>
      <c r="F3329" t="s">
        <v>107</v>
      </c>
      <c r="G3329" t="s">
        <v>96</v>
      </c>
      <c r="H3329" s="321">
        <v>1728000000</v>
      </c>
      <c r="I3329" t="str">
        <f>Table3[[#This Row],[Company ]]&amp;Table3[[#This Row],[Product]]</f>
        <v>AmulMilk</v>
      </c>
      <c r="J3329" t="str">
        <f>INDEX('Company+Product scope'!D:D,MATCH(Table3[[#This Row],[Company+Product key]],'Company+Product scope'!C:C,0))</f>
        <v>Yes</v>
      </c>
    </row>
    <row r="3330" spans="1:10">
      <c r="A3330" t="s">
        <v>117</v>
      </c>
      <c r="B3330" t="s">
        <v>118</v>
      </c>
      <c r="C3330" t="s">
        <v>117</v>
      </c>
      <c r="D3330" t="s">
        <v>58</v>
      </c>
      <c r="E3330">
        <v>100</v>
      </c>
      <c r="F3330" t="s">
        <v>108</v>
      </c>
      <c r="G3330" t="s">
        <v>96</v>
      </c>
      <c r="H3330" s="321">
        <v>1760000000</v>
      </c>
      <c r="I3330" t="str">
        <f>Table3[[#This Row],[Company ]]&amp;Table3[[#This Row],[Product]]</f>
        <v>FonterraMilk</v>
      </c>
      <c r="J3330" t="str">
        <f>INDEX('Company+Product scope'!D:D,MATCH(Table3[[#This Row],[Company+Product key]],'Company+Product scope'!C:C,0))</f>
        <v>Yes</v>
      </c>
    </row>
    <row r="3331" spans="1:10">
      <c r="A3331" t="s">
        <v>117</v>
      </c>
      <c r="B3331" t="s">
        <v>120</v>
      </c>
      <c r="C3331" t="s">
        <v>117</v>
      </c>
      <c r="D3331" t="s">
        <v>57</v>
      </c>
      <c r="E3331">
        <v>100</v>
      </c>
      <c r="F3331" t="s">
        <v>108</v>
      </c>
      <c r="G3331" t="s">
        <v>96</v>
      </c>
      <c r="H3331" s="321">
        <v>3564000000</v>
      </c>
      <c r="I3331" t="str">
        <f>Table3[[#This Row],[Company ]]&amp;Table3[[#This Row],[Product]]</f>
        <v>Dairy Farmers of AmericaMilk</v>
      </c>
      <c r="J3331" t="str">
        <f>INDEX('Company+Product scope'!D:D,MATCH(Table3[[#This Row],[Company+Product key]],'Company+Product scope'!C:C,0))</f>
        <v>Yes</v>
      </c>
    </row>
    <row r="3332" spans="1:10">
      <c r="A3332" t="s">
        <v>117</v>
      </c>
      <c r="B3332" t="s">
        <v>121</v>
      </c>
      <c r="C3332" t="s">
        <v>117</v>
      </c>
      <c r="D3332" t="s">
        <v>64</v>
      </c>
      <c r="E3332">
        <v>100</v>
      </c>
      <c r="F3332" t="s">
        <v>108</v>
      </c>
      <c r="G3332" t="s">
        <v>96</v>
      </c>
      <c r="H3332" s="321">
        <v>2712000000</v>
      </c>
      <c r="I3332" t="str">
        <f>Table3[[#This Row],[Company ]]&amp;Table3[[#This Row],[Product]]</f>
        <v>LactalisMilk</v>
      </c>
      <c r="J3332" t="str">
        <f>INDEX('Company+Product scope'!D:D,MATCH(Table3[[#This Row],[Company+Product key]],'Company+Product scope'!C:C,0))</f>
        <v>Yes</v>
      </c>
    </row>
    <row r="3333" spans="1:10">
      <c r="A3333" t="s">
        <v>117</v>
      </c>
      <c r="B3333" t="s">
        <v>122</v>
      </c>
      <c r="C3333" t="s">
        <v>117</v>
      </c>
      <c r="D3333" t="s">
        <v>64</v>
      </c>
      <c r="E3333">
        <v>100</v>
      </c>
      <c r="F3333" t="s">
        <v>108</v>
      </c>
      <c r="G3333" t="s">
        <v>96</v>
      </c>
      <c r="H3333" s="321">
        <v>1620000000</v>
      </c>
      <c r="I3333" t="str">
        <f>Table3[[#This Row],[Company ]]&amp;Table3[[#This Row],[Product]]</f>
        <v>NestléMilk</v>
      </c>
      <c r="J3333" t="str">
        <f>INDEX('Company+Product scope'!D:D,MATCH(Table3[[#This Row],[Company+Product key]],'Company+Product scope'!C:C,0))</f>
        <v>Yes</v>
      </c>
    </row>
    <row r="3334" spans="1:10">
      <c r="A3334" t="s">
        <v>117</v>
      </c>
      <c r="B3334" t="s">
        <v>123</v>
      </c>
      <c r="C3334" t="s">
        <v>117</v>
      </c>
      <c r="D3334" t="s">
        <v>64</v>
      </c>
      <c r="E3334">
        <v>100</v>
      </c>
      <c r="F3334" t="s">
        <v>108</v>
      </c>
      <c r="G3334" t="s">
        <v>96</v>
      </c>
      <c r="H3334" s="321">
        <v>1620000000</v>
      </c>
      <c r="I3334" t="str">
        <f>Table3[[#This Row],[Company ]]&amp;Table3[[#This Row],[Product]]</f>
        <v>ArlaMilk</v>
      </c>
      <c r="J3334" t="str">
        <f>INDEX('Company+Product scope'!D:D,MATCH(Table3[[#This Row],[Company+Product key]],'Company+Product scope'!C:C,0))</f>
        <v>Yes</v>
      </c>
    </row>
    <row r="3335" spans="1:10">
      <c r="A3335" t="s">
        <v>117</v>
      </c>
      <c r="B3335" t="s">
        <v>124</v>
      </c>
      <c r="C3335" t="s">
        <v>117</v>
      </c>
      <c r="D3335" t="s">
        <v>64</v>
      </c>
      <c r="E3335">
        <v>100</v>
      </c>
      <c r="F3335" t="s">
        <v>108</v>
      </c>
      <c r="G3335" t="s">
        <v>96</v>
      </c>
      <c r="H3335" s="321">
        <v>1284000000</v>
      </c>
      <c r="I3335" t="str">
        <f>Table3[[#This Row],[Company ]]&amp;Table3[[#This Row],[Product]]</f>
        <v>FrieslandCampinaMilk</v>
      </c>
      <c r="J3335" t="str">
        <f>INDEX('Company+Product scope'!D:D,MATCH(Table3[[#This Row],[Company+Product key]],'Company+Product scope'!C:C,0))</f>
        <v>Yes</v>
      </c>
    </row>
    <row r="3336" spans="1:10">
      <c r="A3336" t="s">
        <v>117</v>
      </c>
      <c r="B3336" t="s">
        <v>125</v>
      </c>
      <c r="C3336" t="s">
        <v>117</v>
      </c>
      <c r="D3336" t="s">
        <v>64</v>
      </c>
      <c r="E3336">
        <v>100</v>
      </c>
      <c r="F3336" t="s">
        <v>108</v>
      </c>
      <c r="G3336" t="s">
        <v>96</v>
      </c>
      <c r="H3336" s="321">
        <v>128209534.39334729</v>
      </c>
      <c r="I3336" t="str">
        <f>Table3[[#This Row],[Company ]]&amp;Table3[[#This Row],[Product]]</f>
        <v>Danone-IFCNMilk</v>
      </c>
      <c r="J3336" t="str">
        <f>INDEX('Company+Product scope'!D:D,MATCH(Table3[[#This Row],[Company+Product key]],'Company+Product scope'!C:C,0))</f>
        <v>Yes</v>
      </c>
    </row>
    <row r="3337" spans="1:10">
      <c r="A3337" t="s">
        <v>117</v>
      </c>
      <c r="B3337" t="s">
        <v>125</v>
      </c>
      <c r="C3337" t="s">
        <v>117</v>
      </c>
      <c r="D3337" t="s">
        <v>88</v>
      </c>
      <c r="E3337">
        <v>100</v>
      </c>
      <c r="F3337" t="s">
        <v>108</v>
      </c>
      <c r="G3337" t="s">
        <v>96</v>
      </c>
      <c r="H3337" s="321">
        <v>106841278.66112274</v>
      </c>
      <c r="I3337" t="str">
        <f>Table3[[#This Row],[Company ]]&amp;Table3[[#This Row],[Product]]</f>
        <v>Danone-IFCNMilk</v>
      </c>
      <c r="J3337" t="str">
        <f>INDEX('Company+Product scope'!D:D,MATCH(Table3[[#This Row],[Company+Product key]],'Company+Product scope'!C:C,0))</f>
        <v>Yes</v>
      </c>
    </row>
    <row r="3338" spans="1:10">
      <c r="A3338" t="s">
        <v>117</v>
      </c>
      <c r="B3338" t="s">
        <v>125</v>
      </c>
      <c r="C3338" t="s">
        <v>117</v>
      </c>
      <c r="D3338" t="s">
        <v>78</v>
      </c>
      <c r="E3338">
        <v>100</v>
      </c>
      <c r="F3338" t="s">
        <v>108</v>
      </c>
      <c r="G3338" t="s">
        <v>96</v>
      </c>
      <c r="H3338" s="321">
        <v>752563256.5692836</v>
      </c>
      <c r="I3338" t="str">
        <f>Table3[[#This Row],[Company ]]&amp;Table3[[#This Row],[Product]]</f>
        <v>Danone-IFCNMilk</v>
      </c>
      <c r="J3338" t="str">
        <f>INDEX('Company+Product scope'!D:D,MATCH(Table3[[#This Row],[Company+Product key]],'Company+Product scope'!C:C,0))</f>
        <v>Yes</v>
      </c>
    </row>
    <row r="3339" spans="1:10">
      <c r="A3339" t="s">
        <v>117</v>
      </c>
      <c r="B3339" t="s">
        <v>125</v>
      </c>
      <c r="C3339" t="s">
        <v>117</v>
      </c>
      <c r="D3339" t="s">
        <v>57</v>
      </c>
      <c r="E3339">
        <v>100</v>
      </c>
      <c r="F3339" t="s">
        <v>108</v>
      </c>
      <c r="G3339" t="s">
        <v>96</v>
      </c>
      <c r="H3339" s="321">
        <v>232379781.08794197</v>
      </c>
      <c r="I3339" t="str">
        <f>Table3[[#This Row],[Company ]]&amp;Table3[[#This Row],[Product]]</f>
        <v>Danone-IFCNMilk</v>
      </c>
      <c r="J3339" t="str">
        <f>INDEX('Company+Product scope'!D:D,MATCH(Table3[[#This Row],[Company+Product key]],'Company+Product scope'!C:C,0))</f>
        <v>Yes</v>
      </c>
    </row>
    <row r="3340" spans="1:10">
      <c r="A3340" t="s">
        <v>117</v>
      </c>
      <c r="B3340" t="s">
        <v>125</v>
      </c>
      <c r="C3340" t="s">
        <v>117</v>
      </c>
      <c r="D3340" t="s">
        <v>54</v>
      </c>
      <c r="E3340">
        <v>100</v>
      </c>
      <c r="F3340" t="s">
        <v>108</v>
      </c>
      <c r="G3340" t="s">
        <v>96</v>
      </c>
      <c r="H3340" s="321">
        <v>102834730.71133068</v>
      </c>
      <c r="I3340" t="str">
        <f>Table3[[#This Row],[Company ]]&amp;Table3[[#This Row],[Product]]</f>
        <v>Danone-IFCNMilk</v>
      </c>
      <c r="J3340" t="str">
        <f>INDEX('Company+Product scope'!D:D,MATCH(Table3[[#This Row],[Company+Product key]],'Company+Product scope'!C:C,0))</f>
        <v>Yes</v>
      </c>
    </row>
    <row r="3341" spans="1:10">
      <c r="A3341" t="s">
        <v>117</v>
      </c>
      <c r="B3341" t="s">
        <v>125</v>
      </c>
      <c r="C3341" t="s">
        <v>117</v>
      </c>
      <c r="D3341" t="s">
        <v>82</v>
      </c>
      <c r="E3341">
        <v>100</v>
      </c>
      <c r="F3341" t="s">
        <v>108</v>
      </c>
      <c r="G3341" t="s">
        <v>96</v>
      </c>
      <c r="H3341" s="321">
        <v>48968919.38634795</v>
      </c>
      <c r="I3341" t="str">
        <f>Table3[[#This Row],[Company ]]&amp;Table3[[#This Row],[Product]]</f>
        <v>Danone-IFCNMilk</v>
      </c>
      <c r="J3341" t="str">
        <f>INDEX('Company+Product scope'!D:D,MATCH(Table3[[#This Row],[Company+Product key]],'Company+Product scope'!C:C,0))</f>
        <v>Yes</v>
      </c>
    </row>
    <row r="3342" spans="1:10">
      <c r="A3342" t="s">
        <v>117</v>
      </c>
      <c r="B3342" t="s">
        <v>125</v>
      </c>
      <c r="C3342" t="s">
        <v>117</v>
      </c>
      <c r="D3342" t="s">
        <v>126</v>
      </c>
      <c r="E3342">
        <v>100</v>
      </c>
      <c r="F3342" t="s">
        <v>108</v>
      </c>
      <c r="G3342" t="s">
        <v>96</v>
      </c>
      <c r="H3342" s="321">
        <v>50780289.316197835</v>
      </c>
      <c r="I3342" t="str">
        <f>Table3[[#This Row],[Company ]]&amp;Table3[[#This Row],[Product]]</f>
        <v>Danone-IFCNMilk</v>
      </c>
      <c r="J3342" t="str">
        <f>INDEX('Company+Product scope'!D:D,MATCH(Table3[[#This Row],[Company+Product key]],'Company+Product scope'!C:C,0))</f>
        <v>Yes</v>
      </c>
    </row>
    <row r="3343" spans="1:10">
      <c r="A3343" t="s">
        <v>117</v>
      </c>
      <c r="B3343" t="s">
        <v>127</v>
      </c>
      <c r="C3343" t="s">
        <v>117</v>
      </c>
      <c r="D3343" t="s">
        <v>57</v>
      </c>
      <c r="E3343">
        <v>100</v>
      </c>
      <c r="F3343" t="s">
        <v>108</v>
      </c>
      <c r="G3343" t="s">
        <v>96</v>
      </c>
      <c r="H3343" s="321">
        <v>1320000000</v>
      </c>
      <c r="I3343" t="str">
        <f>Table3[[#This Row],[Company ]]&amp;Table3[[#This Row],[Product]]</f>
        <v>SaputoMilk</v>
      </c>
      <c r="J3343" t="str">
        <f>INDEX('Company+Product scope'!D:D,MATCH(Table3[[#This Row],[Company+Product key]],'Company+Product scope'!C:C,0))</f>
        <v>Yes</v>
      </c>
    </row>
    <row r="3344" spans="1:10">
      <c r="A3344" t="s">
        <v>117</v>
      </c>
      <c r="B3344" t="s">
        <v>128</v>
      </c>
      <c r="C3344" t="s">
        <v>117</v>
      </c>
      <c r="D3344" t="s">
        <v>57</v>
      </c>
      <c r="E3344">
        <v>100</v>
      </c>
      <c r="F3344" t="s">
        <v>108</v>
      </c>
      <c r="G3344" t="s">
        <v>96</v>
      </c>
      <c r="H3344" s="321">
        <v>804000000</v>
      </c>
      <c r="I3344" t="str">
        <f>Table3[[#This Row],[Company ]]&amp;Table3[[#This Row],[Product]]</f>
        <v>AgropurMilk</v>
      </c>
      <c r="J3344" t="str">
        <f>INDEX('Company+Product scope'!D:D,MATCH(Table3[[#This Row],[Company+Product key]],'Company+Product scope'!C:C,0))</f>
        <v>Yes</v>
      </c>
    </row>
    <row r="3345" spans="1:10">
      <c r="A3345" t="s">
        <v>117</v>
      </c>
      <c r="B3345" t="s">
        <v>129</v>
      </c>
      <c r="C3345" t="s">
        <v>117</v>
      </c>
      <c r="D3345" t="s">
        <v>72</v>
      </c>
      <c r="E3345">
        <v>100</v>
      </c>
      <c r="F3345" t="s">
        <v>108</v>
      </c>
      <c r="G3345" t="s">
        <v>96</v>
      </c>
      <c r="H3345" s="321">
        <v>2134000000</v>
      </c>
      <c r="I3345" t="str">
        <f>Table3[[#This Row],[Company ]]&amp;Table3[[#This Row],[Product]]</f>
        <v>China Mengniu DairyMilk</v>
      </c>
      <c r="J3345" t="str">
        <f>INDEX('Company+Product scope'!D:D,MATCH(Table3[[#This Row],[Company+Product key]],'Company+Product scope'!C:C,0))</f>
        <v>Yes</v>
      </c>
    </row>
    <row r="3346" spans="1:10">
      <c r="A3346" t="s">
        <v>117</v>
      </c>
      <c r="B3346" t="s">
        <v>130</v>
      </c>
      <c r="C3346" t="s">
        <v>117</v>
      </c>
      <c r="D3346" t="s">
        <v>57</v>
      </c>
      <c r="E3346">
        <v>100</v>
      </c>
      <c r="F3346" t="s">
        <v>108</v>
      </c>
      <c r="G3346" t="s">
        <v>96</v>
      </c>
      <c r="H3346" s="321">
        <v>1080000000</v>
      </c>
      <c r="I3346" t="str">
        <f>Table3[[#This Row],[Company ]]&amp;Table3[[#This Row],[Product]]</f>
        <v>GlanbiaMilk</v>
      </c>
      <c r="J3346" t="str">
        <f>INDEX('Company+Product scope'!D:D,MATCH(Table3[[#This Row],[Company+Product key]],'Company+Product scope'!C:C,0))</f>
        <v>Yes</v>
      </c>
    </row>
    <row r="3347" spans="1:10">
      <c r="A3347" t="s">
        <v>117</v>
      </c>
      <c r="B3347" t="s">
        <v>131</v>
      </c>
      <c r="C3347" t="s">
        <v>117</v>
      </c>
      <c r="D3347" t="s">
        <v>57</v>
      </c>
      <c r="E3347">
        <v>100</v>
      </c>
      <c r="F3347" t="s">
        <v>108</v>
      </c>
      <c r="G3347" t="s">
        <v>96</v>
      </c>
      <c r="H3347" s="321">
        <v>924000000</v>
      </c>
      <c r="I3347" t="str">
        <f>Table3[[#This Row],[Company ]]&amp;Table3[[#This Row],[Product]]</f>
        <v>California DiariesMilk</v>
      </c>
      <c r="J3347" t="str">
        <f>INDEX('Company+Product scope'!D:D,MATCH(Table3[[#This Row],[Company+Product key]],'Company+Product scope'!C:C,0))</f>
        <v>Yes</v>
      </c>
    </row>
    <row r="3348" spans="1:10">
      <c r="A3348" t="s">
        <v>117</v>
      </c>
      <c r="B3348" t="s">
        <v>132</v>
      </c>
      <c r="C3348" t="s">
        <v>117</v>
      </c>
      <c r="D3348" t="s">
        <v>72</v>
      </c>
      <c r="E3348">
        <v>100</v>
      </c>
      <c r="F3348" t="s">
        <v>108</v>
      </c>
      <c r="G3348" t="s">
        <v>96</v>
      </c>
      <c r="H3348" s="321">
        <v>2200000000</v>
      </c>
      <c r="I3348" t="str">
        <f>Table3[[#This Row],[Company ]]&amp;Table3[[#This Row],[Product]]</f>
        <v>Yili Milk</v>
      </c>
      <c r="J3348" t="str">
        <f>INDEX('Company+Product scope'!D:D,MATCH(Table3[[#This Row],[Company+Product key]],'Company+Product scope'!C:C,0))</f>
        <v>Yes</v>
      </c>
    </row>
    <row r="3349" spans="1:10">
      <c r="A3349" t="s">
        <v>117</v>
      </c>
      <c r="B3349" t="s">
        <v>133</v>
      </c>
      <c r="C3349" t="s">
        <v>117</v>
      </c>
      <c r="D3349" t="s">
        <v>64</v>
      </c>
      <c r="E3349">
        <v>100</v>
      </c>
      <c r="F3349" t="s">
        <v>108</v>
      </c>
      <c r="G3349" t="s">
        <v>96</v>
      </c>
      <c r="H3349" s="321">
        <v>804000000</v>
      </c>
      <c r="I3349" t="str">
        <f>Table3[[#This Row],[Company ]]&amp;Table3[[#This Row],[Product]]</f>
        <v>MüllerMilk</v>
      </c>
      <c r="J3349" t="str">
        <f>INDEX('Company+Product scope'!D:D,MATCH(Table3[[#This Row],[Company+Product key]],'Company+Product scope'!C:C,0))</f>
        <v>Yes</v>
      </c>
    </row>
    <row r="3350" spans="1:10">
      <c r="A3350" t="s">
        <v>117</v>
      </c>
      <c r="B3350" t="s">
        <v>134</v>
      </c>
      <c r="C3350" t="s">
        <v>117</v>
      </c>
      <c r="D3350" t="s">
        <v>135</v>
      </c>
      <c r="E3350">
        <v>100</v>
      </c>
      <c r="F3350" t="s">
        <v>108</v>
      </c>
      <c r="G3350" t="s">
        <v>96</v>
      </c>
      <c r="H3350" s="321">
        <v>3072000000</v>
      </c>
      <c r="I3350" t="str">
        <f>Table3[[#This Row],[Company ]]&amp;Table3[[#This Row],[Product]]</f>
        <v>AmulMilk</v>
      </c>
      <c r="J3350" t="str">
        <f>INDEX('Company+Product scope'!D:D,MATCH(Table3[[#This Row],[Company+Product key]],'Company+Product scope'!C:C,0))</f>
        <v>Yes</v>
      </c>
    </row>
    <row r="3351" spans="1:10">
      <c r="A3351" t="s">
        <v>117</v>
      </c>
      <c r="B3351" t="s">
        <v>118</v>
      </c>
      <c r="C3351" t="s">
        <v>117</v>
      </c>
      <c r="D3351" t="s">
        <v>58</v>
      </c>
      <c r="E3351">
        <v>100</v>
      </c>
      <c r="F3351" t="s">
        <v>109</v>
      </c>
      <c r="G3351" t="s">
        <v>96</v>
      </c>
      <c r="H3351" s="321">
        <v>176000000</v>
      </c>
      <c r="I3351" t="str">
        <f>Table3[[#This Row],[Company ]]&amp;Table3[[#This Row],[Product]]</f>
        <v>FonterraMilk</v>
      </c>
      <c r="J3351" t="str">
        <f>INDEX('Company+Product scope'!D:D,MATCH(Table3[[#This Row],[Company+Product key]],'Company+Product scope'!C:C,0))</f>
        <v>Yes</v>
      </c>
    </row>
    <row r="3352" spans="1:10">
      <c r="A3352" t="s">
        <v>117</v>
      </c>
      <c r="B3352" t="s">
        <v>120</v>
      </c>
      <c r="C3352" t="s">
        <v>117</v>
      </c>
      <c r="D3352" t="s">
        <v>57</v>
      </c>
      <c r="E3352">
        <v>100</v>
      </c>
      <c r="F3352" t="s">
        <v>109</v>
      </c>
      <c r="G3352" t="s">
        <v>96</v>
      </c>
      <c r="H3352" s="321">
        <v>0</v>
      </c>
      <c r="I3352" t="str">
        <f>Table3[[#This Row],[Company ]]&amp;Table3[[#This Row],[Product]]</f>
        <v>Dairy Farmers of AmericaMilk</v>
      </c>
      <c r="J3352" t="str">
        <f>INDEX('Company+Product scope'!D:D,MATCH(Table3[[#This Row],[Company+Product key]],'Company+Product scope'!C:C,0))</f>
        <v>Yes</v>
      </c>
    </row>
    <row r="3353" spans="1:10">
      <c r="A3353" t="s">
        <v>117</v>
      </c>
      <c r="B3353" t="s">
        <v>121</v>
      </c>
      <c r="C3353" t="s">
        <v>117</v>
      </c>
      <c r="D3353" t="s">
        <v>64</v>
      </c>
      <c r="E3353">
        <v>100</v>
      </c>
      <c r="F3353" t="s">
        <v>109</v>
      </c>
      <c r="G3353" t="s">
        <v>96</v>
      </c>
      <c r="H3353" s="321">
        <v>452000000</v>
      </c>
      <c r="I3353" t="str">
        <f>Table3[[#This Row],[Company ]]&amp;Table3[[#This Row],[Product]]</f>
        <v>LactalisMilk</v>
      </c>
      <c r="J3353" t="str">
        <f>INDEX('Company+Product scope'!D:D,MATCH(Table3[[#This Row],[Company+Product key]],'Company+Product scope'!C:C,0))</f>
        <v>Yes</v>
      </c>
    </row>
    <row r="3354" spans="1:10">
      <c r="A3354" t="s">
        <v>117</v>
      </c>
      <c r="B3354" t="s">
        <v>122</v>
      </c>
      <c r="C3354" t="s">
        <v>117</v>
      </c>
      <c r="D3354" t="s">
        <v>64</v>
      </c>
      <c r="E3354">
        <v>100</v>
      </c>
      <c r="F3354" t="s">
        <v>109</v>
      </c>
      <c r="G3354" t="s">
        <v>96</v>
      </c>
      <c r="H3354" s="321">
        <v>270000000</v>
      </c>
      <c r="I3354" t="str">
        <f>Table3[[#This Row],[Company ]]&amp;Table3[[#This Row],[Product]]</f>
        <v>NestléMilk</v>
      </c>
      <c r="J3354" t="str">
        <f>INDEX('Company+Product scope'!D:D,MATCH(Table3[[#This Row],[Company+Product key]],'Company+Product scope'!C:C,0))</f>
        <v>Yes</v>
      </c>
    </row>
    <row r="3355" spans="1:10">
      <c r="A3355" t="s">
        <v>117</v>
      </c>
      <c r="B3355" t="s">
        <v>123</v>
      </c>
      <c r="C3355" t="s">
        <v>117</v>
      </c>
      <c r="D3355" t="s">
        <v>64</v>
      </c>
      <c r="E3355">
        <v>100</v>
      </c>
      <c r="F3355" t="s">
        <v>109</v>
      </c>
      <c r="G3355" t="s">
        <v>96</v>
      </c>
      <c r="H3355" s="321">
        <v>270000000</v>
      </c>
      <c r="I3355" t="str">
        <f>Table3[[#This Row],[Company ]]&amp;Table3[[#This Row],[Product]]</f>
        <v>ArlaMilk</v>
      </c>
      <c r="J3355" t="str">
        <f>INDEX('Company+Product scope'!D:D,MATCH(Table3[[#This Row],[Company+Product key]],'Company+Product scope'!C:C,0))</f>
        <v>Yes</v>
      </c>
    </row>
    <row r="3356" spans="1:10">
      <c r="A3356" t="s">
        <v>117</v>
      </c>
      <c r="B3356" t="s">
        <v>124</v>
      </c>
      <c r="C3356" t="s">
        <v>117</v>
      </c>
      <c r="D3356" t="s">
        <v>64</v>
      </c>
      <c r="E3356">
        <v>100</v>
      </c>
      <c r="F3356" t="s">
        <v>109</v>
      </c>
      <c r="G3356" t="s">
        <v>96</v>
      </c>
      <c r="H3356" s="321">
        <v>214000000</v>
      </c>
      <c r="I3356" t="str">
        <f>Table3[[#This Row],[Company ]]&amp;Table3[[#This Row],[Product]]</f>
        <v>FrieslandCampinaMilk</v>
      </c>
      <c r="J3356" t="str">
        <f>INDEX('Company+Product scope'!D:D,MATCH(Table3[[#This Row],[Company+Product key]],'Company+Product scope'!C:C,0))</f>
        <v>Yes</v>
      </c>
    </row>
    <row r="3357" spans="1:10">
      <c r="A3357" t="s">
        <v>117</v>
      </c>
      <c r="B3357" t="s">
        <v>125</v>
      </c>
      <c r="C3357" t="s">
        <v>117</v>
      </c>
      <c r="D3357" t="s">
        <v>64</v>
      </c>
      <c r="E3357">
        <v>100</v>
      </c>
      <c r="F3357" t="s">
        <v>109</v>
      </c>
      <c r="G3357" t="s">
        <v>96</v>
      </c>
      <c r="H3357" s="321">
        <v>21368255.73222455</v>
      </c>
      <c r="I3357" t="str">
        <f>Table3[[#This Row],[Company ]]&amp;Table3[[#This Row],[Product]]</f>
        <v>Danone-IFCNMilk</v>
      </c>
      <c r="J3357" t="str">
        <f>INDEX('Company+Product scope'!D:D,MATCH(Table3[[#This Row],[Company+Product key]],'Company+Product scope'!C:C,0))</f>
        <v>Yes</v>
      </c>
    </row>
    <row r="3358" spans="1:10">
      <c r="A3358" t="s">
        <v>117</v>
      </c>
      <c r="B3358" t="s">
        <v>125</v>
      </c>
      <c r="C3358" t="s">
        <v>117</v>
      </c>
      <c r="D3358" t="s">
        <v>88</v>
      </c>
      <c r="E3358">
        <v>100</v>
      </c>
      <c r="F3358" t="s">
        <v>109</v>
      </c>
      <c r="G3358" t="s">
        <v>96</v>
      </c>
      <c r="H3358" s="321">
        <v>6677579.9163201712</v>
      </c>
      <c r="I3358" t="str">
        <f>Table3[[#This Row],[Company ]]&amp;Table3[[#This Row],[Product]]</f>
        <v>Danone-IFCNMilk</v>
      </c>
      <c r="J3358" t="str">
        <f>INDEX('Company+Product scope'!D:D,MATCH(Table3[[#This Row],[Company+Product key]],'Company+Product scope'!C:C,0))</f>
        <v>Yes</v>
      </c>
    </row>
    <row r="3359" spans="1:10">
      <c r="A3359" t="s">
        <v>117</v>
      </c>
      <c r="B3359" t="s">
        <v>125</v>
      </c>
      <c r="C3359" t="s">
        <v>117</v>
      </c>
      <c r="D3359" t="s">
        <v>78</v>
      </c>
      <c r="E3359">
        <v>100</v>
      </c>
      <c r="F3359" t="s">
        <v>109</v>
      </c>
      <c r="G3359" t="s">
        <v>96</v>
      </c>
      <c r="H3359" s="321">
        <v>30716867.615072798</v>
      </c>
      <c r="I3359" t="str">
        <f>Table3[[#This Row],[Company ]]&amp;Table3[[#This Row],[Product]]</f>
        <v>Danone-IFCNMilk</v>
      </c>
      <c r="J3359" t="str">
        <f>INDEX('Company+Product scope'!D:D,MATCH(Table3[[#This Row],[Company+Product key]],'Company+Product scope'!C:C,0))</f>
        <v>Yes</v>
      </c>
    </row>
    <row r="3360" spans="1:10">
      <c r="A3360" t="s">
        <v>117</v>
      </c>
      <c r="B3360" t="s">
        <v>125</v>
      </c>
      <c r="C3360" t="s">
        <v>117</v>
      </c>
      <c r="D3360" t="s">
        <v>57</v>
      </c>
      <c r="E3360">
        <v>100</v>
      </c>
      <c r="F3360" t="s">
        <v>109</v>
      </c>
      <c r="G3360" t="s">
        <v>96</v>
      </c>
      <c r="H3360" s="321">
        <v>0</v>
      </c>
      <c r="I3360" t="str">
        <f>Table3[[#This Row],[Company ]]&amp;Table3[[#This Row],[Product]]</f>
        <v>Danone-IFCNMilk</v>
      </c>
      <c r="J3360" t="str">
        <f>INDEX('Company+Product scope'!D:D,MATCH(Table3[[#This Row],[Company+Product key]],'Company+Product scope'!C:C,0))</f>
        <v>Yes</v>
      </c>
    </row>
    <row r="3361" spans="1:10">
      <c r="A3361" t="s">
        <v>117</v>
      </c>
      <c r="B3361" t="s">
        <v>125</v>
      </c>
      <c r="C3361" t="s">
        <v>117</v>
      </c>
      <c r="D3361" t="s">
        <v>54</v>
      </c>
      <c r="E3361">
        <v>100</v>
      </c>
      <c r="F3361" t="s">
        <v>109</v>
      </c>
      <c r="G3361" t="s">
        <v>96</v>
      </c>
      <c r="H3361" s="321">
        <v>29381351.631808762</v>
      </c>
      <c r="I3361" t="str">
        <f>Table3[[#This Row],[Company ]]&amp;Table3[[#This Row],[Product]]</f>
        <v>Danone-IFCNMilk</v>
      </c>
      <c r="J3361" t="str">
        <f>INDEX('Company+Product scope'!D:D,MATCH(Table3[[#This Row],[Company+Product key]],'Company+Product scope'!C:C,0))</f>
        <v>Yes</v>
      </c>
    </row>
    <row r="3362" spans="1:10">
      <c r="A3362" t="s">
        <v>117</v>
      </c>
      <c r="B3362" t="s">
        <v>125</v>
      </c>
      <c r="C3362" t="s">
        <v>117</v>
      </c>
      <c r="D3362" t="s">
        <v>82</v>
      </c>
      <c r="E3362">
        <v>100</v>
      </c>
      <c r="F3362" t="s">
        <v>109</v>
      </c>
      <c r="G3362" t="s">
        <v>96</v>
      </c>
      <c r="H3362" s="321">
        <v>19587567.754539177</v>
      </c>
      <c r="I3362" t="str">
        <f>Table3[[#This Row],[Company ]]&amp;Table3[[#This Row],[Product]]</f>
        <v>Danone-IFCNMilk</v>
      </c>
      <c r="J3362" t="str">
        <f>INDEX('Company+Product scope'!D:D,MATCH(Table3[[#This Row],[Company+Product key]],'Company+Product scope'!C:C,0))</f>
        <v>Yes</v>
      </c>
    </row>
    <row r="3363" spans="1:10">
      <c r="A3363" t="s">
        <v>117</v>
      </c>
      <c r="B3363" t="s">
        <v>125</v>
      </c>
      <c r="C3363" t="s">
        <v>117</v>
      </c>
      <c r="D3363" t="s">
        <v>126</v>
      </c>
      <c r="E3363">
        <v>100</v>
      </c>
      <c r="F3363" t="s">
        <v>109</v>
      </c>
      <c r="G3363" t="s">
        <v>96</v>
      </c>
      <c r="H3363" s="321">
        <v>45434995.703966491</v>
      </c>
      <c r="I3363" t="str">
        <f>Table3[[#This Row],[Company ]]&amp;Table3[[#This Row],[Product]]</f>
        <v>Danone-IFCNMilk</v>
      </c>
      <c r="J3363" t="str">
        <f>INDEX('Company+Product scope'!D:D,MATCH(Table3[[#This Row],[Company+Product key]],'Company+Product scope'!C:C,0))</f>
        <v>Yes</v>
      </c>
    </row>
    <row r="3364" spans="1:10">
      <c r="A3364" t="s">
        <v>117</v>
      </c>
      <c r="B3364" t="s">
        <v>127</v>
      </c>
      <c r="C3364" t="s">
        <v>117</v>
      </c>
      <c r="D3364" t="s">
        <v>57</v>
      </c>
      <c r="E3364">
        <v>100</v>
      </c>
      <c r="F3364" t="s">
        <v>109</v>
      </c>
      <c r="G3364" t="s">
        <v>96</v>
      </c>
      <c r="H3364" s="321">
        <v>0</v>
      </c>
      <c r="I3364" t="str">
        <f>Table3[[#This Row],[Company ]]&amp;Table3[[#This Row],[Product]]</f>
        <v>SaputoMilk</v>
      </c>
      <c r="J3364" t="str">
        <f>INDEX('Company+Product scope'!D:D,MATCH(Table3[[#This Row],[Company+Product key]],'Company+Product scope'!C:C,0))</f>
        <v>Yes</v>
      </c>
    </row>
    <row r="3365" spans="1:10">
      <c r="A3365" t="s">
        <v>117</v>
      </c>
      <c r="B3365" t="s">
        <v>128</v>
      </c>
      <c r="C3365" t="s">
        <v>117</v>
      </c>
      <c r="D3365" t="s">
        <v>57</v>
      </c>
      <c r="E3365">
        <v>100</v>
      </c>
      <c r="F3365" t="s">
        <v>109</v>
      </c>
      <c r="G3365" t="s">
        <v>96</v>
      </c>
      <c r="H3365" s="321">
        <v>0</v>
      </c>
      <c r="I3365" t="str">
        <f>Table3[[#This Row],[Company ]]&amp;Table3[[#This Row],[Product]]</f>
        <v>AgropurMilk</v>
      </c>
      <c r="J3365" t="str">
        <f>INDEX('Company+Product scope'!D:D,MATCH(Table3[[#This Row],[Company+Product key]],'Company+Product scope'!C:C,0))</f>
        <v>Yes</v>
      </c>
    </row>
    <row r="3366" spans="1:10">
      <c r="A3366" t="s">
        <v>117</v>
      </c>
      <c r="B3366" t="s">
        <v>129</v>
      </c>
      <c r="C3366" t="s">
        <v>117</v>
      </c>
      <c r="D3366" t="s">
        <v>72</v>
      </c>
      <c r="E3366">
        <v>100</v>
      </c>
      <c r="F3366" t="s">
        <v>109</v>
      </c>
      <c r="G3366" t="s">
        <v>96</v>
      </c>
      <c r="H3366" s="321">
        <v>97000000</v>
      </c>
      <c r="I3366" t="str">
        <f>Table3[[#This Row],[Company ]]&amp;Table3[[#This Row],[Product]]</f>
        <v>China Mengniu DairyMilk</v>
      </c>
      <c r="J3366" t="str">
        <f>INDEX('Company+Product scope'!D:D,MATCH(Table3[[#This Row],[Company+Product key]],'Company+Product scope'!C:C,0))</f>
        <v>Yes</v>
      </c>
    </row>
    <row r="3367" spans="1:10">
      <c r="A3367" t="s">
        <v>117</v>
      </c>
      <c r="B3367" t="s">
        <v>130</v>
      </c>
      <c r="C3367" t="s">
        <v>117</v>
      </c>
      <c r="D3367" t="s">
        <v>57</v>
      </c>
      <c r="E3367">
        <v>100</v>
      </c>
      <c r="F3367" t="s">
        <v>109</v>
      </c>
      <c r="G3367" t="s">
        <v>96</v>
      </c>
      <c r="H3367" s="321">
        <v>0</v>
      </c>
      <c r="I3367" t="str">
        <f>Table3[[#This Row],[Company ]]&amp;Table3[[#This Row],[Product]]</f>
        <v>GlanbiaMilk</v>
      </c>
      <c r="J3367" t="str">
        <f>INDEX('Company+Product scope'!D:D,MATCH(Table3[[#This Row],[Company+Product key]],'Company+Product scope'!C:C,0))</f>
        <v>Yes</v>
      </c>
    </row>
    <row r="3368" spans="1:10">
      <c r="A3368" t="s">
        <v>117</v>
      </c>
      <c r="B3368" t="s">
        <v>131</v>
      </c>
      <c r="C3368" t="s">
        <v>117</v>
      </c>
      <c r="D3368" t="s">
        <v>57</v>
      </c>
      <c r="E3368">
        <v>100</v>
      </c>
      <c r="F3368" t="s">
        <v>109</v>
      </c>
      <c r="G3368" t="s">
        <v>96</v>
      </c>
      <c r="H3368" s="321">
        <v>0</v>
      </c>
      <c r="I3368" t="str">
        <f>Table3[[#This Row],[Company ]]&amp;Table3[[#This Row],[Product]]</f>
        <v>California DiariesMilk</v>
      </c>
      <c r="J3368" t="str">
        <f>INDEX('Company+Product scope'!D:D,MATCH(Table3[[#This Row],[Company+Product key]],'Company+Product scope'!C:C,0))</f>
        <v>Yes</v>
      </c>
    </row>
    <row r="3369" spans="1:10">
      <c r="A3369" t="s">
        <v>117</v>
      </c>
      <c r="B3369" t="s">
        <v>132</v>
      </c>
      <c r="C3369" t="s">
        <v>117</v>
      </c>
      <c r="D3369" t="s">
        <v>72</v>
      </c>
      <c r="E3369">
        <v>100</v>
      </c>
      <c r="F3369" t="s">
        <v>109</v>
      </c>
      <c r="G3369" t="s">
        <v>96</v>
      </c>
      <c r="H3369" s="321">
        <v>100000000</v>
      </c>
      <c r="I3369" t="str">
        <f>Table3[[#This Row],[Company ]]&amp;Table3[[#This Row],[Product]]</f>
        <v>Yili Milk</v>
      </c>
      <c r="J3369" t="str">
        <f>INDEX('Company+Product scope'!D:D,MATCH(Table3[[#This Row],[Company+Product key]],'Company+Product scope'!C:C,0))</f>
        <v>Yes</v>
      </c>
    </row>
    <row r="3370" spans="1:10">
      <c r="A3370" t="s">
        <v>117</v>
      </c>
      <c r="B3370" t="s">
        <v>133</v>
      </c>
      <c r="C3370" t="s">
        <v>117</v>
      </c>
      <c r="D3370" t="s">
        <v>64</v>
      </c>
      <c r="E3370">
        <v>100</v>
      </c>
      <c r="F3370" t="s">
        <v>109</v>
      </c>
      <c r="G3370" t="s">
        <v>96</v>
      </c>
      <c r="H3370" s="321">
        <v>134000000</v>
      </c>
      <c r="I3370" t="str">
        <f>Table3[[#This Row],[Company ]]&amp;Table3[[#This Row],[Product]]</f>
        <v>MüllerMilk</v>
      </c>
      <c r="J3370" t="str">
        <f>INDEX('Company+Product scope'!D:D,MATCH(Table3[[#This Row],[Company+Product key]],'Company+Product scope'!C:C,0))</f>
        <v>Yes</v>
      </c>
    </row>
    <row r="3371" spans="1:10">
      <c r="A3371" t="s">
        <v>117</v>
      </c>
      <c r="B3371" t="s">
        <v>134</v>
      </c>
      <c r="C3371" t="s">
        <v>117</v>
      </c>
      <c r="D3371" t="s">
        <v>135</v>
      </c>
      <c r="E3371">
        <v>100</v>
      </c>
      <c r="F3371" t="s">
        <v>109</v>
      </c>
      <c r="G3371" t="s">
        <v>96</v>
      </c>
      <c r="H3371" s="321">
        <v>384000000</v>
      </c>
      <c r="I3371" t="str">
        <f>Table3[[#This Row],[Company ]]&amp;Table3[[#This Row],[Product]]</f>
        <v>AmulMilk</v>
      </c>
      <c r="J3371" t="str">
        <f>INDEX('Company+Product scope'!D:D,MATCH(Table3[[#This Row],[Company+Product key]],'Company+Product scope'!C:C,0))</f>
        <v>Yes</v>
      </c>
    </row>
    <row r="3372" spans="1:10">
      <c r="A3372" t="s">
        <v>117</v>
      </c>
      <c r="B3372" t="s">
        <v>118</v>
      </c>
      <c r="C3372" t="s">
        <v>117</v>
      </c>
      <c r="D3372" t="s">
        <v>58</v>
      </c>
      <c r="E3372">
        <v>100</v>
      </c>
      <c r="F3372" t="s">
        <v>110</v>
      </c>
      <c r="G3372" t="s">
        <v>96</v>
      </c>
      <c r="H3372" s="321">
        <v>176000000</v>
      </c>
      <c r="I3372" t="str">
        <f>Table3[[#This Row],[Company ]]&amp;Table3[[#This Row],[Product]]</f>
        <v>FonterraMilk</v>
      </c>
      <c r="J3372" t="str">
        <f>INDEX('Company+Product scope'!D:D,MATCH(Table3[[#This Row],[Company+Product key]],'Company+Product scope'!C:C,0))</f>
        <v>Yes</v>
      </c>
    </row>
    <row r="3373" spans="1:10">
      <c r="A3373" t="s">
        <v>117</v>
      </c>
      <c r="B3373" t="s">
        <v>120</v>
      </c>
      <c r="C3373" t="s">
        <v>117</v>
      </c>
      <c r="D3373" t="s">
        <v>57</v>
      </c>
      <c r="E3373">
        <v>100</v>
      </c>
      <c r="F3373" t="s">
        <v>110</v>
      </c>
      <c r="G3373" t="s">
        <v>96</v>
      </c>
      <c r="H3373" s="321">
        <v>0</v>
      </c>
      <c r="I3373" t="str">
        <f>Table3[[#This Row],[Company ]]&amp;Table3[[#This Row],[Product]]</f>
        <v>Dairy Farmers of AmericaMilk</v>
      </c>
      <c r="J3373" t="str">
        <f>INDEX('Company+Product scope'!D:D,MATCH(Table3[[#This Row],[Company+Product key]],'Company+Product scope'!C:C,0))</f>
        <v>Yes</v>
      </c>
    </row>
    <row r="3374" spans="1:10">
      <c r="A3374" t="s">
        <v>117</v>
      </c>
      <c r="B3374" t="s">
        <v>121</v>
      </c>
      <c r="C3374" t="s">
        <v>117</v>
      </c>
      <c r="D3374" t="s">
        <v>64</v>
      </c>
      <c r="E3374">
        <v>100</v>
      </c>
      <c r="F3374" t="s">
        <v>110</v>
      </c>
      <c r="G3374" t="s">
        <v>96</v>
      </c>
      <c r="H3374" s="321">
        <v>0</v>
      </c>
      <c r="I3374" t="str">
        <f>Table3[[#This Row],[Company ]]&amp;Table3[[#This Row],[Product]]</f>
        <v>LactalisMilk</v>
      </c>
      <c r="J3374" t="str">
        <f>INDEX('Company+Product scope'!D:D,MATCH(Table3[[#This Row],[Company+Product key]],'Company+Product scope'!C:C,0))</f>
        <v>Yes</v>
      </c>
    </row>
    <row r="3375" spans="1:10">
      <c r="A3375" t="s">
        <v>117</v>
      </c>
      <c r="B3375" t="s">
        <v>122</v>
      </c>
      <c r="C3375" t="s">
        <v>117</v>
      </c>
      <c r="D3375" t="s">
        <v>64</v>
      </c>
      <c r="E3375">
        <v>100</v>
      </c>
      <c r="F3375" t="s">
        <v>110</v>
      </c>
      <c r="G3375" t="s">
        <v>96</v>
      </c>
      <c r="H3375" s="321">
        <v>0</v>
      </c>
      <c r="I3375" t="str">
        <f>Table3[[#This Row],[Company ]]&amp;Table3[[#This Row],[Product]]</f>
        <v>NestléMilk</v>
      </c>
      <c r="J3375" t="str">
        <f>INDEX('Company+Product scope'!D:D,MATCH(Table3[[#This Row],[Company+Product key]],'Company+Product scope'!C:C,0))</f>
        <v>Yes</v>
      </c>
    </row>
    <row r="3376" spans="1:10">
      <c r="A3376" t="s">
        <v>117</v>
      </c>
      <c r="B3376" t="s">
        <v>123</v>
      </c>
      <c r="C3376" t="s">
        <v>117</v>
      </c>
      <c r="D3376" t="s">
        <v>64</v>
      </c>
      <c r="E3376">
        <v>100</v>
      </c>
      <c r="F3376" t="s">
        <v>110</v>
      </c>
      <c r="G3376" t="s">
        <v>96</v>
      </c>
      <c r="H3376" s="321">
        <v>0</v>
      </c>
      <c r="I3376" t="str">
        <f>Table3[[#This Row],[Company ]]&amp;Table3[[#This Row],[Product]]</f>
        <v>ArlaMilk</v>
      </c>
      <c r="J3376" t="str">
        <f>INDEX('Company+Product scope'!D:D,MATCH(Table3[[#This Row],[Company+Product key]],'Company+Product scope'!C:C,0))</f>
        <v>Yes</v>
      </c>
    </row>
    <row r="3377" spans="1:10">
      <c r="A3377" t="s">
        <v>117</v>
      </c>
      <c r="B3377" t="s">
        <v>124</v>
      </c>
      <c r="C3377" t="s">
        <v>117</v>
      </c>
      <c r="D3377" t="s">
        <v>64</v>
      </c>
      <c r="E3377">
        <v>100</v>
      </c>
      <c r="F3377" t="s">
        <v>110</v>
      </c>
      <c r="G3377" t="s">
        <v>96</v>
      </c>
      <c r="H3377" s="321">
        <v>0</v>
      </c>
      <c r="I3377" t="str">
        <f>Table3[[#This Row],[Company ]]&amp;Table3[[#This Row],[Product]]</f>
        <v>FrieslandCampinaMilk</v>
      </c>
      <c r="J3377" t="str">
        <f>INDEX('Company+Product scope'!D:D,MATCH(Table3[[#This Row],[Company+Product key]],'Company+Product scope'!C:C,0))</f>
        <v>Yes</v>
      </c>
    </row>
    <row r="3378" spans="1:10">
      <c r="A3378" t="s">
        <v>117</v>
      </c>
      <c r="B3378" t="s">
        <v>125</v>
      </c>
      <c r="C3378" t="s">
        <v>117</v>
      </c>
      <c r="D3378" t="s">
        <v>64</v>
      </c>
      <c r="E3378">
        <v>100</v>
      </c>
      <c r="F3378" t="s">
        <v>110</v>
      </c>
      <c r="G3378" t="s">
        <v>96</v>
      </c>
      <c r="H3378" s="321">
        <v>0</v>
      </c>
      <c r="I3378" t="str">
        <f>Table3[[#This Row],[Company ]]&amp;Table3[[#This Row],[Product]]</f>
        <v>Danone-IFCNMilk</v>
      </c>
      <c r="J3378" t="str">
        <f>INDEX('Company+Product scope'!D:D,MATCH(Table3[[#This Row],[Company+Product key]],'Company+Product scope'!C:C,0))</f>
        <v>Yes</v>
      </c>
    </row>
    <row r="3379" spans="1:10">
      <c r="A3379" t="s">
        <v>117</v>
      </c>
      <c r="B3379" t="s">
        <v>125</v>
      </c>
      <c r="C3379" t="s">
        <v>117</v>
      </c>
      <c r="D3379" t="s">
        <v>88</v>
      </c>
      <c r="E3379">
        <v>100</v>
      </c>
      <c r="F3379" t="s">
        <v>110</v>
      </c>
      <c r="G3379" t="s">
        <v>96</v>
      </c>
      <c r="H3379" s="321">
        <v>0</v>
      </c>
      <c r="I3379" t="str">
        <f>Table3[[#This Row],[Company ]]&amp;Table3[[#This Row],[Product]]</f>
        <v>Danone-IFCNMilk</v>
      </c>
      <c r="J3379" t="str">
        <f>INDEX('Company+Product scope'!D:D,MATCH(Table3[[#This Row],[Company+Product key]],'Company+Product scope'!C:C,0))</f>
        <v>Yes</v>
      </c>
    </row>
    <row r="3380" spans="1:10">
      <c r="A3380" t="s">
        <v>117</v>
      </c>
      <c r="B3380" t="s">
        <v>125</v>
      </c>
      <c r="C3380" t="s">
        <v>117</v>
      </c>
      <c r="D3380" t="s">
        <v>78</v>
      </c>
      <c r="E3380">
        <v>100</v>
      </c>
      <c r="F3380" t="s">
        <v>110</v>
      </c>
      <c r="G3380" t="s">
        <v>96</v>
      </c>
      <c r="H3380" s="321">
        <v>0</v>
      </c>
      <c r="I3380" t="str">
        <f>Table3[[#This Row],[Company ]]&amp;Table3[[#This Row],[Product]]</f>
        <v>Danone-IFCNMilk</v>
      </c>
      <c r="J3380" t="str">
        <f>INDEX('Company+Product scope'!D:D,MATCH(Table3[[#This Row],[Company+Product key]],'Company+Product scope'!C:C,0))</f>
        <v>Yes</v>
      </c>
    </row>
    <row r="3381" spans="1:10">
      <c r="A3381" t="s">
        <v>117</v>
      </c>
      <c r="B3381" t="s">
        <v>125</v>
      </c>
      <c r="C3381" t="s">
        <v>117</v>
      </c>
      <c r="D3381" t="s">
        <v>57</v>
      </c>
      <c r="E3381">
        <v>100</v>
      </c>
      <c r="F3381" t="s">
        <v>110</v>
      </c>
      <c r="G3381" t="s">
        <v>96</v>
      </c>
      <c r="H3381" s="321">
        <v>0</v>
      </c>
      <c r="I3381" t="str">
        <f>Table3[[#This Row],[Company ]]&amp;Table3[[#This Row],[Product]]</f>
        <v>Danone-IFCNMilk</v>
      </c>
      <c r="J3381" t="str">
        <f>INDEX('Company+Product scope'!D:D,MATCH(Table3[[#This Row],[Company+Product key]],'Company+Product scope'!C:C,0))</f>
        <v>Yes</v>
      </c>
    </row>
    <row r="3382" spans="1:10">
      <c r="A3382" t="s">
        <v>117</v>
      </c>
      <c r="B3382" t="s">
        <v>125</v>
      </c>
      <c r="C3382" t="s">
        <v>117</v>
      </c>
      <c r="D3382" t="s">
        <v>54</v>
      </c>
      <c r="E3382">
        <v>100</v>
      </c>
      <c r="F3382" t="s">
        <v>110</v>
      </c>
      <c r="G3382" t="s">
        <v>96</v>
      </c>
      <c r="H3382" s="321">
        <v>1109146024.1007807</v>
      </c>
      <c r="I3382" t="str">
        <f>Table3[[#This Row],[Company ]]&amp;Table3[[#This Row],[Product]]</f>
        <v>Danone-IFCNMilk</v>
      </c>
      <c r="J3382" t="str">
        <f>INDEX('Company+Product scope'!D:D,MATCH(Table3[[#This Row],[Company+Product key]],'Company+Product scope'!C:C,0))</f>
        <v>Yes</v>
      </c>
    </row>
    <row r="3383" spans="1:10">
      <c r="A3383" t="s">
        <v>117</v>
      </c>
      <c r="B3383" t="s">
        <v>125</v>
      </c>
      <c r="C3383" t="s">
        <v>117</v>
      </c>
      <c r="D3383" t="s">
        <v>82</v>
      </c>
      <c r="E3383">
        <v>100</v>
      </c>
      <c r="F3383" t="s">
        <v>110</v>
      </c>
      <c r="G3383" t="s">
        <v>96</v>
      </c>
      <c r="H3383" s="321">
        <v>19587567.754539177</v>
      </c>
      <c r="I3383" t="str">
        <f>Table3[[#This Row],[Company ]]&amp;Table3[[#This Row],[Product]]</f>
        <v>Danone-IFCNMilk</v>
      </c>
      <c r="J3383" t="str">
        <f>INDEX('Company+Product scope'!D:D,MATCH(Table3[[#This Row],[Company+Product key]],'Company+Product scope'!C:C,0))</f>
        <v>Yes</v>
      </c>
    </row>
    <row r="3384" spans="1:10">
      <c r="A3384" t="s">
        <v>117</v>
      </c>
      <c r="B3384" t="s">
        <v>125</v>
      </c>
      <c r="C3384" t="s">
        <v>117</v>
      </c>
      <c r="D3384" t="s">
        <v>126</v>
      </c>
      <c r="E3384">
        <v>100</v>
      </c>
      <c r="F3384" t="s">
        <v>110</v>
      </c>
      <c r="G3384" t="s">
        <v>96</v>
      </c>
      <c r="H3384" s="321">
        <v>256574093.38710484</v>
      </c>
      <c r="I3384" t="str">
        <f>Table3[[#This Row],[Company ]]&amp;Table3[[#This Row],[Product]]</f>
        <v>Danone-IFCNMilk</v>
      </c>
      <c r="J3384" t="str">
        <f>INDEX('Company+Product scope'!D:D,MATCH(Table3[[#This Row],[Company+Product key]],'Company+Product scope'!C:C,0))</f>
        <v>Yes</v>
      </c>
    </row>
    <row r="3385" spans="1:10">
      <c r="A3385" t="s">
        <v>117</v>
      </c>
      <c r="B3385" t="s">
        <v>127</v>
      </c>
      <c r="C3385" t="s">
        <v>117</v>
      </c>
      <c r="D3385" t="s">
        <v>57</v>
      </c>
      <c r="E3385">
        <v>100</v>
      </c>
      <c r="F3385" t="s">
        <v>110</v>
      </c>
      <c r="G3385" t="s">
        <v>96</v>
      </c>
      <c r="H3385" s="321">
        <v>0</v>
      </c>
      <c r="I3385" t="str">
        <f>Table3[[#This Row],[Company ]]&amp;Table3[[#This Row],[Product]]</f>
        <v>SaputoMilk</v>
      </c>
      <c r="J3385" t="str">
        <f>INDEX('Company+Product scope'!D:D,MATCH(Table3[[#This Row],[Company+Product key]],'Company+Product scope'!C:C,0))</f>
        <v>Yes</v>
      </c>
    </row>
    <row r="3386" spans="1:10">
      <c r="A3386" t="s">
        <v>117</v>
      </c>
      <c r="B3386" t="s">
        <v>128</v>
      </c>
      <c r="C3386" t="s">
        <v>117</v>
      </c>
      <c r="D3386" t="s">
        <v>57</v>
      </c>
      <c r="E3386">
        <v>100</v>
      </c>
      <c r="F3386" t="s">
        <v>110</v>
      </c>
      <c r="G3386" t="s">
        <v>96</v>
      </c>
      <c r="H3386" s="321">
        <v>0</v>
      </c>
      <c r="I3386" t="str">
        <f>Table3[[#This Row],[Company ]]&amp;Table3[[#This Row],[Product]]</f>
        <v>AgropurMilk</v>
      </c>
      <c r="J3386" t="str">
        <f>INDEX('Company+Product scope'!D:D,MATCH(Table3[[#This Row],[Company+Product key]],'Company+Product scope'!C:C,0))</f>
        <v>Yes</v>
      </c>
    </row>
    <row r="3387" spans="1:10">
      <c r="A3387" t="s">
        <v>117</v>
      </c>
      <c r="B3387" t="s">
        <v>129</v>
      </c>
      <c r="C3387" t="s">
        <v>117</v>
      </c>
      <c r="D3387" t="s">
        <v>72</v>
      </c>
      <c r="E3387">
        <v>100</v>
      </c>
      <c r="F3387" t="s">
        <v>110</v>
      </c>
      <c r="G3387" t="s">
        <v>96</v>
      </c>
      <c r="H3387" s="321">
        <v>2328000000</v>
      </c>
      <c r="I3387" t="str">
        <f>Table3[[#This Row],[Company ]]&amp;Table3[[#This Row],[Product]]</f>
        <v>China Mengniu DairyMilk</v>
      </c>
      <c r="J3387" t="str">
        <f>INDEX('Company+Product scope'!D:D,MATCH(Table3[[#This Row],[Company+Product key]],'Company+Product scope'!C:C,0))</f>
        <v>Yes</v>
      </c>
    </row>
    <row r="3388" spans="1:10">
      <c r="A3388" t="s">
        <v>117</v>
      </c>
      <c r="B3388" t="s">
        <v>130</v>
      </c>
      <c r="C3388" t="s">
        <v>117</v>
      </c>
      <c r="D3388" t="s">
        <v>57</v>
      </c>
      <c r="E3388">
        <v>100</v>
      </c>
      <c r="F3388" t="s">
        <v>110</v>
      </c>
      <c r="G3388" t="s">
        <v>96</v>
      </c>
      <c r="H3388" s="321">
        <v>0</v>
      </c>
      <c r="I3388" t="str">
        <f>Table3[[#This Row],[Company ]]&amp;Table3[[#This Row],[Product]]</f>
        <v>GlanbiaMilk</v>
      </c>
      <c r="J3388" t="str">
        <f>INDEX('Company+Product scope'!D:D,MATCH(Table3[[#This Row],[Company+Product key]],'Company+Product scope'!C:C,0))</f>
        <v>Yes</v>
      </c>
    </row>
    <row r="3389" spans="1:10">
      <c r="A3389" t="s">
        <v>117</v>
      </c>
      <c r="B3389" t="s">
        <v>131</v>
      </c>
      <c r="C3389" t="s">
        <v>117</v>
      </c>
      <c r="D3389" t="s">
        <v>57</v>
      </c>
      <c r="E3389">
        <v>100</v>
      </c>
      <c r="F3389" t="s">
        <v>110</v>
      </c>
      <c r="G3389" t="s">
        <v>96</v>
      </c>
      <c r="H3389" s="321">
        <v>0</v>
      </c>
      <c r="I3389" t="str">
        <f>Table3[[#This Row],[Company ]]&amp;Table3[[#This Row],[Product]]</f>
        <v>California DiariesMilk</v>
      </c>
      <c r="J3389" t="str">
        <f>INDEX('Company+Product scope'!D:D,MATCH(Table3[[#This Row],[Company+Product key]],'Company+Product scope'!C:C,0))</f>
        <v>Yes</v>
      </c>
    </row>
    <row r="3390" spans="1:10">
      <c r="A3390" t="s">
        <v>117</v>
      </c>
      <c r="B3390" t="s">
        <v>132</v>
      </c>
      <c r="C3390" t="s">
        <v>117</v>
      </c>
      <c r="D3390" t="s">
        <v>72</v>
      </c>
      <c r="E3390">
        <v>100</v>
      </c>
      <c r="F3390" t="s">
        <v>110</v>
      </c>
      <c r="G3390" t="s">
        <v>96</v>
      </c>
      <c r="H3390" s="321">
        <v>2400000000</v>
      </c>
      <c r="I3390" t="str">
        <f>Table3[[#This Row],[Company ]]&amp;Table3[[#This Row],[Product]]</f>
        <v>Yili Milk</v>
      </c>
      <c r="J3390" t="str">
        <f>INDEX('Company+Product scope'!D:D,MATCH(Table3[[#This Row],[Company+Product key]],'Company+Product scope'!C:C,0))</f>
        <v>Yes</v>
      </c>
    </row>
    <row r="3391" spans="1:10">
      <c r="A3391" t="s">
        <v>117</v>
      </c>
      <c r="B3391" t="s">
        <v>133</v>
      </c>
      <c r="C3391" t="s">
        <v>117</v>
      </c>
      <c r="D3391" t="s">
        <v>64</v>
      </c>
      <c r="E3391">
        <v>100</v>
      </c>
      <c r="F3391" t="s">
        <v>110</v>
      </c>
      <c r="G3391" t="s">
        <v>96</v>
      </c>
      <c r="H3391" s="321">
        <v>0</v>
      </c>
      <c r="I3391" t="str">
        <f>Table3[[#This Row],[Company ]]&amp;Table3[[#This Row],[Product]]</f>
        <v>MüllerMilk</v>
      </c>
      <c r="J3391" t="str">
        <f>INDEX('Company+Product scope'!D:D,MATCH(Table3[[#This Row],[Company+Product key]],'Company+Product scope'!C:C,0))</f>
        <v>Yes</v>
      </c>
    </row>
    <row r="3392" spans="1:10">
      <c r="A3392" t="s">
        <v>117</v>
      </c>
      <c r="B3392" t="s">
        <v>134</v>
      </c>
      <c r="C3392" t="s">
        <v>117</v>
      </c>
      <c r="D3392" t="s">
        <v>135</v>
      </c>
      <c r="E3392">
        <v>100</v>
      </c>
      <c r="F3392" t="s">
        <v>110</v>
      </c>
      <c r="G3392" t="s">
        <v>96</v>
      </c>
      <c r="H3392" s="321">
        <v>192000000</v>
      </c>
      <c r="I3392" t="str">
        <f>Table3[[#This Row],[Company ]]&amp;Table3[[#This Row],[Product]]</f>
        <v>AmulMilk</v>
      </c>
      <c r="J3392" t="str">
        <f>INDEX('Company+Product scope'!D:D,MATCH(Table3[[#This Row],[Company+Product key]],'Company+Product scope'!C:C,0))</f>
        <v>Yes</v>
      </c>
    </row>
    <row r="3393" spans="1:10">
      <c r="A3393" t="s">
        <v>117</v>
      </c>
      <c r="B3393" t="s">
        <v>118</v>
      </c>
      <c r="C3393" t="s">
        <v>117</v>
      </c>
      <c r="D3393" t="s">
        <v>58</v>
      </c>
      <c r="E3393">
        <v>100</v>
      </c>
      <c r="F3393" t="s">
        <v>111</v>
      </c>
      <c r="G3393" t="s">
        <v>96</v>
      </c>
      <c r="H3393" s="321">
        <v>0</v>
      </c>
      <c r="I3393" t="str">
        <f>Table3[[#This Row],[Company ]]&amp;Table3[[#This Row],[Product]]</f>
        <v>FonterraMilk</v>
      </c>
      <c r="J3393" t="str">
        <f>INDEX('Company+Product scope'!D:D,MATCH(Table3[[#This Row],[Company+Product key]],'Company+Product scope'!C:C,0))</f>
        <v>Yes</v>
      </c>
    </row>
    <row r="3394" spans="1:10">
      <c r="A3394" t="s">
        <v>117</v>
      </c>
      <c r="B3394" t="s">
        <v>120</v>
      </c>
      <c r="C3394" t="s">
        <v>117</v>
      </c>
      <c r="D3394" t="s">
        <v>57</v>
      </c>
      <c r="E3394">
        <v>100</v>
      </c>
      <c r="F3394" t="s">
        <v>111</v>
      </c>
      <c r="G3394" t="s">
        <v>96</v>
      </c>
      <c r="H3394" s="321">
        <v>0</v>
      </c>
      <c r="I3394" t="str">
        <f>Table3[[#This Row],[Company ]]&amp;Table3[[#This Row],[Product]]</f>
        <v>Dairy Farmers of AmericaMilk</v>
      </c>
      <c r="J3394" t="str">
        <f>INDEX('Company+Product scope'!D:D,MATCH(Table3[[#This Row],[Company+Product key]],'Company+Product scope'!C:C,0))</f>
        <v>Yes</v>
      </c>
    </row>
    <row r="3395" spans="1:10">
      <c r="A3395" t="s">
        <v>117</v>
      </c>
      <c r="B3395" t="s">
        <v>121</v>
      </c>
      <c r="C3395" t="s">
        <v>117</v>
      </c>
      <c r="D3395" t="s">
        <v>64</v>
      </c>
      <c r="E3395">
        <v>100</v>
      </c>
      <c r="F3395" t="s">
        <v>111</v>
      </c>
      <c r="G3395" t="s">
        <v>96</v>
      </c>
      <c r="H3395" s="321">
        <v>0</v>
      </c>
      <c r="I3395" t="str">
        <f>Table3[[#This Row],[Company ]]&amp;Table3[[#This Row],[Product]]</f>
        <v>LactalisMilk</v>
      </c>
      <c r="J3395" t="str">
        <f>INDEX('Company+Product scope'!D:D,MATCH(Table3[[#This Row],[Company+Product key]],'Company+Product scope'!C:C,0))</f>
        <v>Yes</v>
      </c>
    </row>
    <row r="3396" spans="1:10">
      <c r="A3396" t="s">
        <v>117</v>
      </c>
      <c r="B3396" t="s">
        <v>122</v>
      </c>
      <c r="C3396" t="s">
        <v>117</v>
      </c>
      <c r="D3396" t="s">
        <v>64</v>
      </c>
      <c r="E3396">
        <v>100</v>
      </c>
      <c r="F3396" t="s">
        <v>111</v>
      </c>
      <c r="G3396" t="s">
        <v>96</v>
      </c>
      <c r="H3396" s="321">
        <v>0</v>
      </c>
      <c r="I3396" t="str">
        <f>Table3[[#This Row],[Company ]]&amp;Table3[[#This Row],[Product]]</f>
        <v>NestléMilk</v>
      </c>
      <c r="J3396" t="str">
        <f>INDEX('Company+Product scope'!D:D,MATCH(Table3[[#This Row],[Company+Product key]],'Company+Product scope'!C:C,0))</f>
        <v>Yes</v>
      </c>
    </row>
    <row r="3397" spans="1:10">
      <c r="A3397" t="s">
        <v>117</v>
      </c>
      <c r="B3397" t="s">
        <v>123</v>
      </c>
      <c r="C3397" t="s">
        <v>117</v>
      </c>
      <c r="D3397" t="s">
        <v>64</v>
      </c>
      <c r="E3397">
        <v>100</v>
      </c>
      <c r="F3397" t="s">
        <v>111</v>
      </c>
      <c r="G3397" t="s">
        <v>96</v>
      </c>
      <c r="H3397" s="321">
        <v>0</v>
      </c>
      <c r="I3397" t="str">
        <f>Table3[[#This Row],[Company ]]&amp;Table3[[#This Row],[Product]]</f>
        <v>ArlaMilk</v>
      </c>
      <c r="J3397" t="str">
        <f>INDEX('Company+Product scope'!D:D,MATCH(Table3[[#This Row],[Company+Product key]],'Company+Product scope'!C:C,0))</f>
        <v>Yes</v>
      </c>
    </row>
    <row r="3398" spans="1:10">
      <c r="A3398" t="s">
        <v>117</v>
      </c>
      <c r="B3398" t="s">
        <v>124</v>
      </c>
      <c r="C3398" t="s">
        <v>117</v>
      </c>
      <c r="D3398" t="s">
        <v>64</v>
      </c>
      <c r="E3398">
        <v>100</v>
      </c>
      <c r="F3398" t="s">
        <v>111</v>
      </c>
      <c r="G3398" t="s">
        <v>96</v>
      </c>
      <c r="H3398" s="321">
        <v>0</v>
      </c>
      <c r="I3398" t="str">
        <f>Table3[[#This Row],[Company ]]&amp;Table3[[#This Row],[Product]]</f>
        <v>FrieslandCampinaMilk</v>
      </c>
      <c r="J3398" t="str">
        <f>INDEX('Company+Product scope'!D:D,MATCH(Table3[[#This Row],[Company+Product key]],'Company+Product scope'!C:C,0))</f>
        <v>Yes</v>
      </c>
    </row>
    <row r="3399" spans="1:10">
      <c r="A3399" t="s">
        <v>117</v>
      </c>
      <c r="B3399" t="s">
        <v>125</v>
      </c>
      <c r="C3399" t="s">
        <v>117</v>
      </c>
      <c r="D3399" t="s">
        <v>64</v>
      </c>
      <c r="E3399">
        <v>100</v>
      </c>
      <c r="F3399" t="s">
        <v>111</v>
      </c>
      <c r="G3399" t="s">
        <v>96</v>
      </c>
      <c r="H3399" s="321">
        <v>0</v>
      </c>
      <c r="I3399" t="str">
        <f>Table3[[#This Row],[Company ]]&amp;Table3[[#This Row],[Product]]</f>
        <v>Danone-IFCNMilk</v>
      </c>
      <c r="J3399" t="str">
        <f>INDEX('Company+Product scope'!D:D,MATCH(Table3[[#This Row],[Company+Product key]],'Company+Product scope'!C:C,0))</f>
        <v>Yes</v>
      </c>
    </row>
    <row r="3400" spans="1:10">
      <c r="A3400" t="s">
        <v>117</v>
      </c>
      <c r="B3400" t="s">
        <v>125</v>
      </c>
      <c r="C3400" t="s">
        <v>117</v>
      </c>
      <c r="D3400" t="s">
        <v>88</v>
      </c>
      <c r="E3400">
        <v>100</v>
      </c>
      <c r="F3400" t="s">
        <v>111</v>
      </c>
      <c r="G3400" t="s">
        <v>96</v>
      </c>
      <c r="H3400" s="321">
        <v>0</v>
      </c>
      <c r="I3400" t="str">
        <f>Table3[[#This Row],[Company ]]&amp;Table3[[#This Row],[Product]]</f>
        <v>Danone-IFCNMilk</v>
      </c>
      <c r="J3400" t="str">
        <f>INDEX('Company+Product scope'!D:D,MATCH(Table3[[#This Row],[Company+Product key]],'Company+Product scope'!C:C,0))</f>
        <v>Yes</v>
      </c>
    </row>
    <row r="3401" spans="1:10">
      <c r="A3401" t="s">
        <v>117</v>
      </c>
      <c r="B3401" t="s">
        <v>125</v>
      </c>
      <c r="C3401" t="s">
        <v>117</v>
      </c>
      <c r="D3401" t="s">
        <v>78</v>
      </c>
      <c r="E3401">
        <v>100</v>
      </c>
      <c r="F3401" t="s">
        <v>111</v>
      </c>
      <c r="G3401" t="s">
        <v>96</v>
      </c>
      <c r="H3401" s="321">
        <v>0</v>
      </c>
      <c r="I3401" t="str">
        <f>Table3[[#This Row],[Company ]]&amp;Table3[[#This Row],[Product]]</f>
        <v>Danone-IFCNMilk</v>
      </c>
      <c r="J3401" t="str">
        <f>INDEX('Company+Product scope'!D:D,MATCH(Table3[[#This Row],[Company+Product key]],'Company+Product scope'!C:C,0))</f>
        <v>Yes</v>
      </c>
    </row>
    <row r="3402" spans="1:10">
      <c r="A3402" t="s">
        <v>117</v>
      </c>
      <c r="B3402" t="s">
        <v>125</v>
      </c>
      <c r="C3402" t="s">
        <v>117</v>
      </c>
      <c r="D3402" t="s">
        <v>57</v>
      </c>
      <c r="E3402">
        <v>100</v>
      </c>
      <c r="F3402" t="s">
        <v>111</v>
      </c>
      <c r="G3402" t="s">
        <v>96</v>
      </c>
      <c r="H3402" s="321">
        <v>0</v>
      </c>
      <c r="I3402" t="str">
        <f>Table3[[#This Row],[Company ]]&amp;Table3[[#This Row],[Product]]</f>
        <v>Danone-IFCNMilk</v>
      </c>
      <c r="J3402" t="str">
        <f>INDEX('Company+Product scope'!D:D,MATCH(Table3[[#This Row],[Company+Product key]],'Company+Product scope'!C:C,0))</f>
        <v>Yes</v>
      </c>
    </row>
    <row r="3403" spans="1:10">
      <c r="A3403" t="s">
        <v>117</v>
      </c>
      <c r="B3403" t="s">
        <v>125</v>
      </c>
      <c r="C3403" t="s">
        <v>117</v>
      </c>
      <c r="D3403" t="s">
        <v>54</v>
      </c>
      <c r="E3403">
        <v>100</v>
      </c>
      <c r="F3403" t="s">
        <v>111</v>
      </c>
      <c r="G3403" t="s">
        <v>96</v>
      </c>
      <c r="H3403" s="321">
        <v>0</v>
      </c>
      <c r="I3403" t="str">
        <f>Table3[[#This Row],[Company ]]&amp;Table3[[#This Row],[Product]]</f>
        <v>Danone-IFCNMilk</v>
      </c>
      <c r="J3403" t="str">
        <f>INDEX('Company+Product scope'!D:D,MATCH(Table3[[#This Row],[Company+Product key]],'Company+Product scope'!C:C,0))</f>
        <v>Yes</v>
      </c>
    </row>
    <row r="3404" spans="1:10">
      <c r="A3404" t="s">
        <v>117</v>
      </c>
      <c r="B3404" t="s">
        <v>125</v>
      </c>
      <c r="C3404" t="s">
        <v>117</v>
      </c>
      <c r="D3404" t="s">
        <v>82</v>
      </c>
      <c r="E3404">
        <v>100</v>
      </c>
      <c r="F3404" t="s">
        <v>111</v>
      </c>
      <c r="G3404" t="s">
        <v>96</v>
      </c>
      <c r="H3404" s="321">
        <v>0</v>
      </c>
      <c r="I3404" t="str">
        <f>Table3[[#This Row],[Company ]]&amp;Table3[[#This Row],[Product]]</f>
        <v>Danone-IFCNMilk</v>
      </c>
      <c r="J3404" t="str">
        <f>INDEX('Company+Product scope'!D:D,MATCH(Table3[[#This Row],[Company+Product key]],'Company+Product scope'!C:C,0))</f>
        <v>Yes</v>
      </c>
    </row>
    <row r="3405" spans="1:10">
      <c r="A3405" t="s">
        <v>117</v>
      </c>
      <c r="B3405" t="s">
        <v>125</v>
      </c>
      <c r="C3405" t="s">
        <v>117</v>
      </c>
      <c r="D3405" t="s">
        <v>126</v>
      </c>
      <c r="E3405">
        <v>100</v>
      </c>
      <c r="F3405" t="s">
        <v>111</v>
      </c>
      <c r="G3405" t="s">
        <v>96</v>
      </c>
      <c r="H3405" s="321">
        <v>0</v>
      </c>
      <c r="I3405" t="str">
        <f>Table3[[#This Row],[Company ]]&amp;Table3[[#This Row],[Product]]</f>
        <v>Danone-IFCNMilk</v>
      </c>
      <c r="J3405" t="str">
        <f>INDEX('Company+Product scope'!D:D,MATCH(Table3[[#This Row],[Company+Product key]],'Company+Product scope'!C:C,0))</f>
        <v>Yes</v>
      </c>
    </row>
    <row r="3406" spans="1:10">
      <c r="A3406" t="s">
        <v>117</v>
      </c>
      <c r="B3406" t="s">
        <v>127</v>
      </c>
      <c r="C3406" t="s">
        <v>117</v>
      </c>
      <c r="D3406" t="s">
        <v>57</v>
      </c>
      <c r="E3406">
        <v>100</v>
      </c>
      <c r="F3406" t="s">
        <v>111</v>
      </c>
      <c r="G3406" t="s">
        <v>96</v>
      </c>
      <c r="H3406" s="321">
        <v>0</v>
      </c>
      <c r="I3406" t="str">
        <f>Table3[[#This Row],[Company ]]&amp;Table3[[#This Row],[Product]]</f>
        <v>SaputoMilk</v>
      </c>
      <c r="J3406" t="str">
        <f>INDEX('Company+Product scope'!D:D,MATCH(Table3[[#This Row],[Company+Product key]],'Company+Product scope'!C:C,0))</f>
        <v>Yes</v>
      </c>
    </row>
    <row r="3407" spans="1:10">
      <c r="A3407" t="s">
        <v>117</v>
      </c>
      <c r="B3407" t="s">
        <v>128</v>
      </c>
      <c r="C3407" t="s">
        <v>117</v>
      </c>
      <c r="D3407" t="s">
        <v>57</v>
      </c>
      <c r="E3407">
        <v>100</v>
      </c>
      <c r="F3407" t="s">
        <v>111</v>
      </c>
      <c r="G3407" t="s">
        <v>96</v>
      </c>
      <c r="H3407" s="321">
        <v>0</v>
      </c>
      <c r="I3407" t="str">
        <f>Table3[[#This Row],[Company ]]&amp;Table3[[#This Row],[Product]]</f>
        <v>AgropurMilk</v>
      </c>
      <c r="J3407" t="str">
        <f>INDEX('Company+Product scope'!D:D,MATCH(Table3[[#This Row],[Company+Product key]],'Company+Product scope'!C:C,0))</f>
        <v>Yes</v>
      </c>
    </row>
    <row r="3408" spans="1:10">
      <c r="A3408" t="s">
        <v>117</v>
      </c>
      <c r="B3408" t="s">
        <v>129</v>
      </c>
      <c r="C3408" t="s">
        <v>117</v>
      </c>
      <c r="D3408" t="s">
        <v>72</v>
      </c>
      <c r="E3408">
        <v>100</v>
      </c>
      <c r="F3408" t="s">
        <v>111</v>
      </c>
      <c r="G3408" t="s">
        <v>96</v>
      </c>
      <c r="H3408" s="321">
        <v>0</v>
      </c>
      <c r="I3408" t="str">
        <f>Table3[[#This Row],[Company ]]&amp;Table3[[#This Row],[Product]]</f>
        <v>China Mengniu DairyMilk</v>
      </c>
      <c r="J3408" t="str">
        <f>INDEX('Company+Product scope'!D:D,MATCH(Table3[[#This Row],[Company+Product key]],'Company+Product scope'!C:C,0))</f>
        <v>Yes</v>
      </c>
    </row>
    <row r="3409" spans="1:10">
      <c r="A3409" t="s">
        <v>117</v>
      </c>
      <c r="B3409" t="s">
        <v>130</v>
      </c>
      <c r="C3409" t="s">
        <v>117</v>
      </c>
      <c r="D3409" t="s">
        <v>57</v>
      </c>
      <c r="E3409">
        <v>100</v>
      </c>
      <c r="F3409" t="s">
        <v>111</v>
      </c>
      <c r="G3409" t="s">
        <v>96</v>
      </c>
      <c r="H3409" s="321">
        <v>0</v>
      </c>
      <c r="I3409" t="str">
        <f>Table3[[#This Row],[Company ]]&amp;Table3[[#This Row],[Product]]</f>
        <v>GlanbiaMilk</v>
      </c>
      <c r="J3409" t="str">
        <f>INDEX('Company+Product scope'!D:D,MATCH(Table3[[#This Row],[Company+Product key]],'Company+Product scope'!C:C,0))</f>
        <v>Yes</v>
      </c>
    </row>
    <row r="3410" spans="1:10">
      <c r="A3410" t="s">
        <v>117</v>
      </c>
      <c r="B3410" t="s">
        <v>131</v>
      </c>
      <c r="C3410" t="s">
        <v>117</v>
      </c>
      <c r="D3410" t="s">
        <v>57</v>
      </c>
      <c r="E3410">
        <v>100</v>
      </c>
      <c r="F3410" t="s">
        <v>111</v>
      </c>
      <c r="G3410" t="s">
        <v>96</v>
      </c>
      <c r="H3410" s="321">
        <v>0</v>
      </c>
      <c r="I3410" t="str">
        <f>Table3[[#This Row],[Company ]]&amp;Table3[[#This Row],[Product]]</f>
        <v>California DiariesMilk</v>
      </c>
      <c r="J3410" t="str">
        <f>INDEX('Company+Product scope'!D:D,MATCH(Table3[[#This Row],[Company+Product key]],'Company+Product scope'!C:C,0))</f>
        <v>Yes</v>
      </c>
    </row>
    <row r="3411" spans="1:10">
      <c r="A3411" t="s">
        <v>117</v>
      </c>
      <c r="B3411" t="s">
        <v>132</v>
      </c>
      <c r="C3411" t="s">
        <v>117</v>
      </c>
      <c r="D3411" t="s">
        <v>72</v>
      </c>
      <c r="E3411">
        <v>100</v>
      </c>
      <c r="F3411" t="s">
        <v>111</v>
      </c>
      <c r="G3411" t="s">
        <v>96</v>
      </c>
      <c r="H3411" s="321">
        <v>0</v>
      </c>
      <c r="I3411" t="str">
        <f>Table3[[#This Row],[Company ]]&amp;Table3[[#This Row],[Product]]</f>
        <v>Yili Milk</v>
      </c>
      <c r="J3411" t="str">
        <f>INDEX('Company+Product scope'!D:D,MATCH(Table3[[#This Row],[Company+Product key]],'Company+Product scope'!C:C,0))</f>
        <v>Yes</v>
      </c>
    </row>
    <row r="3412" spans="1:10">
      <c r="A3412" t="s">
        <v>117</v>
      </c>
      <c r="B3412" t="s">
        <v>133</v>
      </c>
      <c r="C3412" t="s">
        <v>117</v>
      </c>
      <c r="D3412" t="s">
        <v>64</v>
      </c>
      <c r="E3412">
        <v>100</v>
      </c>
      <c r="F3412" t="s">
        <v>111</v>
      </c>
      <c r="G3412" t="s">
        <v>96</v>
      </c>
      <c r="H3412" s="321">
        <v>0</v>
      </c>
      <c r="I3412" t="str">
        <f>Table3[[#This Row],[Company ]]&amp;Table3[[#This Row],[Product]]</f>
        <v>MüllerMilk</v>
      </c>
      <c r="J3412" t="str">
        <f>INDEX('Company+Product scope'!D:D,MATCH(Table3[[#This Row],[Company+Product key]],'Company+Product scope'!C:C,0))</f>
        <v>Yes</v>
      </c>
    </row>
    <row r="3413" spans="1:10">
      <c r="A3413" t="s">
        <v>117</v>
      </c>
      <c r="B3413" t="s">
        <v>134</v>
      </c>
      <c r="C3413" t="s">
        <v>117</v>
      </c>
      <c r="D3413" t="s">
        <v>135</v>
      </c>
      <c r="E3413">
        <v>100</v>
      </c>
      <c r="F3413" t="s">
        <v>111</v>
      </c>
      <c r="G3413" t="s">
        <v>96</v>
      </c>
      <c r="H3413" s="321">
        <v>0</v>
      </c>
      <c r="I3413" t="str">
        <f>Table3[[#This Row],[Company ]]&amp;Table3[[#This Row],[Product]]</f>
        <v>AmulMilk</v>
      </c>
      <c r="J3413" t="str">
        <f>INDEX('Company+Product scope'!D:D,MATCH(Table3[[#This Row],[Company+Product key]],'Company+Product scope'!C:C,0))</f>
        <v>Yes</v>
      </c>
    </row>
    <row r="3414" spans="1:10">
      <c r="A3414" t="s">
        <v>117</v>
      </c>
      <c r="B3414" t="s">
        <v>118</v>
      </c>
      <c r="C3414" t="s">
        <v>117</v>
      </c>
      <c r="D3414" t="s">
        <v>58</v>
      </c>
      <c r="E3414">
        <v>100</v>
      </c>
      <c r="F3414" t="s">
        <v>112</v>
      </c>
      <c r="G3414" t="s">
        <v>96</v>
      </c>
      <c r="H3414" s="321">
        <v>13376000000</v>
      </c>
      <c r="I3414" t="str">
        <f>Table3[[#This Row],[Company ]]&amp;Table3[[#This Row],[Product]]</f>
        <v>FonterraMilk</v>
      </c>
      <c r="J3414" t="str">
        <f>INDEX('Company+Product scope'!D:D,MATCH(Table3[[#This Row],[Company+Product key]],'Company+Product scope'!C:C,0))</f>
        <v>Yes</v>
      </c>
    </row>
    <row r="3415" spans="1:10">
      <c r="A3415" t="s">
        <v>117</v>
      </c>
      <c r="B3415" t="s">
        <v>120</v>
      </c>
      <c r="C3415" t="s">
        <v>117</v>
      </c>
      <c r="D3415" t="s">
        <v>57</v>
      </c>
      <c r="E3415">
        <v>100</v>
      </c>
      <c r="F3415" t="s">
        <v>112</v>
      </c>
      <c r="G3415" t="s">
        <v>96</v>
      </c>
      <c r="H3415" s="321">
        <v>20493000000</v>
      </c>
      <c r="I3415" t="str">
        <f>Table3[[#This Row],[Company ]]&amp;Table3[[#This Row],[Product]]</f>
        <v>Dairy Farmers of AmericaMilk</v>
      </c>
      <c r="J3415" t="str">
        <f>INDEX('Company+Product scope'!D:D,MATCH(Table3[[#This Row],[Company+Product key]],'Company+Product scope'!C:C,0))</f>
        <v>Yes</v>
      </c>
    </row>
    <row r="3416" spans="1:10">
      <c r="A3416" t="s">
        <v>117</v>
      </c>
      <c r="B3416" t="s">
        <v>121</v>
      </c>
      <c r="C3416" t="s">
        <v>117</v>
      </c>
      <c r="D3416" t="s">
        <v>64</v>
      </c>
      <c r="E3416">
        <v>100</v>
      </c>
      <c r="F3416" t="s">
        <v>112</v>
      </c>
      <c r="G3416" t="s">
        <v>96</v>
      </c>
      <c r="H3416" s="321">
        <v>16724000000</v>
      </c>
      <c r="I3416" t="str">
        <f>Table3[[#This Row],[Company ]]&amp;Table3[[#This Row],[Product]]</f>
        <v>LactalisMilk</v>
      </c>
      <c r="J3416" t="str">
        <f>INDEX('Company+Product scope'!D:D,MATCH(Table3[[#This Row],[Company+Product key]],'Company+Product scope'!C:C,0))</f>
        <v>Yes</v>
      </c>
    </row>
    <row r="3417" spans="1:10">
      <c r="A3417" t="s">
        <v>117</v>
      </c>
      <c r="B3417" t="s">
        <v>122</v>
      </c>
      <c r="C3417" t="s">
        <v>117</v>
      </c>
      <c r="D3417" t="s">
        <v>64</v>
      </c>
      <c r="E3417">
        <v>100</v>
      </c>
      <c r="F3417" t="s">
        <v>112</v>
      </c>
      <c r="G3417" t="s">
        <v>96</v>
      </c>
      <c r="H3417" s="321">
        <v>9990000000</v>
      </c>
      <c r="I3417" t="str">
        <f>Table3[[#This Row],[Company ]]&amp;Table3[[#This Row],[Product]]</f>
        <v>NestléMilk</v>
      </c>
      <c r="J3417" t="str">
        <f>INDEX('Company+Product scope'!D:D,MATCH(Table3[[#This Row],[Company+Product key]],'Company+Product scope'!C:C,0))</f>
        <v>Yes</v>
      </c>
    </row>
    <row r="3418" spans="1:10">
      <c r="A3418" t="s">
        <v>117</v>
      </c>
      <c r="B3418" t="s">
        <v>123</v>
      </c>
      <c r="C3418" t="s">
        <v>117</v>
      </c>
      <c r="D3418" t="s">
        <v>64</v>
      </c>
      <c r="E3418">
        <v>100</v>
      </c>
      <c r="F3418" t="s">
        <v>112</v>
      </c>
      <c r="G3418" t="s">
        <v>96</v>
      </c>
      <c r="H3418" s="321">
        <v>9990000000</v>
      </c>
      <c r="I3418" t="str">
        <f>Table3[[#This Row],[Company ]]&amp;Table3[[#This Row],[Product]]</f>
        <v>ArlaMilk</v>
      </c>
      <c r="J3418" t="str">
        <f>INDEX('Company+Product scope'!D:D,MATCH(Table3[[#This Row],[Company+Product key]],'Company+Product scope'!C:C,0))</f>
        <v>Yes</v>
      </c>
    </row>
    <row r="3419" spans="1:10">
      <c r="A3419" t="s">
        <v>117</v>
      </c>
      <c r="B3419" t="s">
        <v>124</v>
      </c>
      <c r="C3419" t="s">
        <v>117</v>
      </c>
      <c r="D3419" t="s">
        <v>64</v>
      </c>
      <c r="E3419">
        <v>100</v>
      </c>
      <c r="F3419" t="s">
        <v>112</v>
      </c>
      <c r="G3419" t="s">
        <v>96</v>
      </c>
      <c r="H3419" s="321">
        <v>7918000000</v>
      </c>
      <c r="I3419" t="str">
        <f>Table3[[#This Row],[Company ]]&amp;Table3[[#This Row],[Product]]</f>
        <v>FrieslandCampinaMilk</v>
      </c>
      <c r="J3419" t="str">
        <f>INDEX('Company+Product scope'!D:D,MATCH(Table3[[#This Row],[Company+Product key]],'Company+Product scope'!C:C,0))</f>
        <v>Yes</v>
      </c>
    </row>
    <row r="3420" spans="1:10">
      <c r="A3420" t="s">
        <v>117</v>
      </c>
      <c r="B3420" t="s">
        <v>125</v>
      </c>
      <c r="C3420" t="s">
        <v>117</v>
      </c>
      <c r="D3420" t="s">
        <v>64</v>
      </c>
      <c r="E3420">
        <v>100</v>
      </c>
      <c r="F3420" t="s">
        <v>112</v>
      </c>
      <c r="G3420" t="s">
        <v>96</v>
      </c>
      <c r="H3420" s="321">
        <v>790625462.0923084</v>
      </c>
      <c r="I3420" t="str">
        <f>Table3[[#This Row],[Company ]]&amp;Table3[[#This Row],[Product]]</f>
        <v>Danone-IFCNMilk</v>
      </c>
      <c r="J3420" t="str">
        <f>INDEX('Company+Product scope'!D:D,MATCH(Table3[[#This Row],[Company+Product key]],'Company+Product scope'!C:C,0))</f>
        <v>Yes</v>
      </c>
    </row>
    <row r="3421" spans="1:10">
      <c r="A3421" t="s">
        <v>117</v>
      </c>
      <c r="B3421" t="s">
        <v>125</v>
      </c>
      <c r="C3421" t="s">
        <v>117</v>
      </c>
      <c r="D3421" t="s">
        <v>88</v>
      </c>
      <c r="E3421">
        <v>100</v>
      </c>
      <c r="F3421" t="s">
        <v>112</v>
      </c>
      <c r="G3421" t="s">
        <v>96</v>
      </c>
      <c r="H3421" s="321">
        <v>567594292.88721454</v>
      </c>
      <c r="I3421" t="str">
        <f>Table3[[#This Row],[Company ]]&amp;Table3[[#This Row],[Product]]</f>
        <v>Danone-IFCNMilk</v>
      </c>
      <c r="J3421" t="str">
        <f>INDEX('Company+Product scope'!D:D,MATCH(Table3[[#This Row],[Company+Product key]],'Company+Product scope'!C:C,0))</f>
        <v>Yes</v>
      </c>
    </row>
    <row r="3422" spans="1:10">
      <c r="A3422" t="s">
        <v>117</v>
      </c>
      <c r="B3422" t="s">
        <v>125</v>
      </c>
      <c r="C3422" t="s">
        <v>117</v>
      </c>
      <c r="D3422" t="s">
        <v>78</v>
      </c>
      <c r="E3422">
        <v>100</v>
      </c>
      <c r="F3422" t="s">
        <v>112</v>
      </c>
      <c r="G3422" t="s">
        <v>96</v>
      </c>
      <c r="H3422" s="321">
        <v>1597277115.9837856</v>
      </c>
      <c r="I3422" t="str">
        <f>Table3[[#This Row],[Company ]]&amp;Table3[[#This Row],[Product]]</f>
        <v>Danone-IFCNMilk</v>
      </c>
      <c r="J3422" t="str">
        <f>INDEX('Company+Product scope'!D:D,MATCH(Table3[[#This Row],[Company+Product key]],'Company+Product scope'!C:C,0))</f>
        <v>Yes</v>
      </c>
    </row>
    <row r="3423" spans="1:10">
      <c r="A3423" t="s">
        <v>117</v>
      </c>
      <c r="B3423" t="s">
        <v>125</v>
      </c>
      <c r="C3423" t="s">
        <v>117</v>
      </c>
      <c r="D3423" t="s">
        <v>57</v>
      </c>
      <c r="E3423">
        <v>100</v>
      </c>
      <c r="F3423" t="s">
        <v>112</v>
      </c>
      <c r="G3423" t="s">
        <v>96</v>
      </c>
      <c r="H3423" s="321">
        <v>1336183741.2556663</v>
      </c>
      <c r="I3423" t="str">
        <f>Table3[[#This Row],[Company ]]&amp;Table3[[#This Row],[Product]]</f>
        <v>Danone-IFCNMilk</v>
      </c>
      <c r="J3423" t="str">
        <f>INDEX('Company+Product scope'!D:D,MATCH(Table3[[#This Row],[Company+Product key]],'Company+Product scope'!C:C,0))</f>
        <v>Yes</v>
      </c>
    </row>
    <row r="3424" spans="1:10">
      <c r="A3424" t="s">
        <v>117</v>
      </c>
      <c r="B3424" t="s">
        <v>125</v>
      </c>
      <c r="C3424" t="s">
        <v>117</v>
      </c>
      <c r="D3424" t="s">
        <v>54</v>
      </c>
      <c r="E3424">
        <v>100</v>
      </c>
      <c r="F3424" t="s">
        <v>112</v>
      </c>
      <c r="G3424" t="s">
        <v>96</v>
      </c>
      <c r="H3424" s="321">
        <v>1873061166.5278084</v>
      </c>
      <c r="I3424" t="str">
        <f>Table3[[#This Row],[Company ]]&amp;Table3[[#This Row],[Product]]</f>
        <v>Danone-IFCNMilk</v>
      </c>
      <c r="J3424" t="str">
        <f>INDEX('Company+Product scope'!D:D,MATCH(Table3[[#This Row],[Company+Product key]],'Company+Product scope'!C:C,0))</f>
        <v>Yes</v>
      </c>
    </row>
    <row r="3425" spans="1:10">
      <c r="A3425" t="s">
        <v>117</v>
      </c>
      <c r="B3425" t="s">
        <v>125</v>
      </c>
      <c r="C3425" t="s">
        <v>117</v>
      </c>
      <c r="D3425" t="s">
        <v>82</v>
      </c>
      <c r="E3425">
        <v>100</v>
      </c>
      <c r="F3425" t="s">
        <v>112</v>
      </c>
      <c r="G3425" t="s">
        <v>96</v>
      </c>
      <c r="H3425" s="321">
        <v>1126285145.8860025</v>
      </c>
      <c r="I3425" t="str">
        <f>Table3[[#This Row],[Company ]]&amp;Table3[[#This Row],[Product]]</f>
        <v>Danone-IFCNMilk</v>
      </c>
      <c r="J3425" t="str">
        <f>INDEX('Company+Product scope'!D:D,MATCH(Table3[[#This Row],[Company+Product key]],'Company+Product scope'!C:C,0))</f>
        <v>Yes</v>
      </c>
    </row>
    <row r="3426" spans="1:10">
      <c r="A3426" t="s">
        <v>117</v>
      </c>
      <c r="B3426" t="s">
        <v>125</v>
      </c>
      <c r="C3426" t="s">
        <v>117</v>
      </c>
      <c r="D3426" t="s">
        <v>126</v>
      </c>
      <c r="E3426">
        <v>100</v>
      </c>
      <c r="F3426" t="s">
        <v>112</v>
      </c>
      <c r="G3426" t="s">
        <v>96</v>
      </c>
      <c r="H3426" s="321">
        <v>1630314551.730562</v>
      </c>
      <c r="I3426" t="str">
        <f>Table3[[#This Row],[Company ]]&amp;Table3[[#This Row],[Product]]</f>
        <v>Danone-IFCNMilk</v>
      </c>
      <c r="J3426" t="str">
        <f>INDEX('Company+Product scope'!D:D,MATCH(Table3[[#This Row],[Company+Product key]],'Company+Product scope'!C:C,0))</f>
        <v>Yes</v>
      </c>
    </row>
    <row r="3427" spans="1:10">
      <c r="A3427" t="s">
        <v>117</v>
      </c>
      <c r="B3427" t="s">
        <v>127</v>
      </c>
      <c r="C3427" t="s">
        <v>117</v>
      </c>
      <c r="D3427" t="s">
        <v>57</v>
      </c>
      <c r="E3427">
        <v>100</v>
      </c>
      <c r="F3427" t="s">
        <v>112</v>
      </c>
      <c r="G3427" t="s">
        <v>96</v>
      </c>
      <c r="H3427" s="321">
        <v>7589999999.999999</v>
      </c>
      <c r="I3427" t="str">
        <f>Table3[[#This Row],[Company ]]&amp;Table3[[#This Row],[Product]]</f>
        <v>SaputoMilk</v>
      </c>
      <c r="J3427" t="str">
        <f>INDEX('Company+Product scope'!D:D,MATCH(Table3[[#This Row],[Company+Product key]],'Company+Product scope'!C:C,0))</f>
        <v>Yes</v>
      </c>
    </row>
    <row r="3428" spans="1:10">
      <c r="A3428" t="s">
        <v>117</v>
      </c>
      <c r="B3428" t="s">
        <v>128</v>
      </c>
      <c r="C3428" t="s">
        <v>117</v>
      </c>
      <c r="D3428" t="s">
        <v>57</v>
      </c>
      <c r="E3428">
        <v>100</v>
      </c>
      <c r="F3428" t="s">
        <v>112</v>
      </c>
      <c r="G3428" t="s">
        <v>96</v>
      </c>
      <c r="H3428" s="321">
        <v>4623000000</v>
      </c>
      <c r="I3428" t="str">
        <f>Table3[[#This Row],[Company ]]&amp;Table3[[#This Row],[Product]]</f>
        <v>AgropurMilk</v>
      </c>
      <c r="J3428" t="str">
        <f>INDEX('Company+Product scope'!D:D,MATCH(Table3[[#This Row],[Company+Product key]],'Company+Product scope'!C:C,0))</f>
        <v>Yes</v>
      </c>
    </row>
    <row r="3429" spans="1:10">
      <c r="A3429" t="s">
        <v>117</v>
      </c>
      <c r="B3429" t="s">
        <v>129</v>
      </c>
      <c r="C3429" t="s">
        <v>117</v>
      </c>
      <c r="D3429" t="s">
        <v>72</v>
      </c>
      <c r="E3429">
        <v>100</v>
      </c>
      <c r="F3429" t="s">
        <v>112</v>
      </c>
      <c r="G3429" t="s">
        <v>96</v>
      </c>
      <c r="H3429" s="321">
        <v>18333000000</v>
      </c>
      <c r="I3429" t="str">
        <f>Table3[[#This Row],[Company ]]&amp;Table3[[#This Row],[Product]]</f>
        <v>China Mengniu DairyMilk</v>
      </c>
      <c r="J3429" t="str">
        <f>INDEX('Company+Product scope'!D:D,MATCH(Table3[[#This Row],[Company+Product key]],'Company+Product scope'!C:C,0))</f>
        <v>Yes</v>
      </c>
    </row>
    <row r="3430" spans="1:10">
      <c r="A3430" t="s">
        <v>117</v>
      </c>
      <c r="B3430" t="s">
        <v>130</v>
      </c>
      <c r="C3430" t="s">
        <v>117</v>
      </c>
      <c r="D3430" t="s">
        <v>57</v>
      </c>
      <c r="E3430">
        <v>100</v>
      </c>
      <c r="F3430" t="s">
        <v>112</v>
      </c>
      <c r="G3430" t="s">
        <v>96</v>
      </c>
      <c r="H3430" s="321">
        <v>6209999999.999999</v>
      </c>
      <c r="I3430" t="str">
        <f>Table3[[#This Row],[Company ]]&amp;Table3[[#This Row],[Product]]</f>
        <v>GlanbiaMilk</v>
      </c>
      <c r="J3430" t="str">
        <f>INDEX('Company+Product scope'!D:D,MATCH(Table3[[#This Row],[Company+Product key]],'Company+Product scope'!C:C,0))</f>
        <v>Yes</v>
      </c>
    </row>
    <row r="3431" spans="1:10">
      <c r="A3431" t="s">
        <v>117</v>
      </c>
      <c r="B3431" t="s">
        <v>131</v>
      </c>
      <c r="C3431" t="s">
        <v>117</v>
      </c>
      <c r="D3431" t="s">
        <v>57</v>
      </c>
      <c r="E3431">
        <v>100</v>
      </c>
      <c r="F3431" t="s">
        <v>112</v>
      </c>
      <c r="G3431" t="s">
        <v>96</v>
      </c>
      <c r="H3431" s="321">
        <v>5313000000</v>
      </c>
      <c r="I3431" t="str">
        <f>Table3[[#This Row],[Company ]]&amp;Table3[[#This Row],[Product]]</f>
        <v>California DiariesMilk</v>
      </c>
      <c r="J3431" t="str">
        <f>INDEX('Company+Product scope'!D:D,MATCH(Table3[[#This Row],[Company+Product key]],'Company+Product scope'!C:C,0))</f>
        <v>Yes</v>
      </c>
    </row>
    <row r="3432" spans="1:10">
      <c r="A3432" t="s">
        <v>117</v>
      </c>
      <c r="B3432" t="s">
        <v>132</v>
      </c>
      <c r="C3432" t="s">
        <v>117</v>
      </c>
      <c r="D3432" t="s">
        <v>72</v>
      </c>
      <c r="E3432">
        <v>100</v>
      </c>
      <c r="F3432" t="s">
        <v>112</v>
      </c>
      <c r="G3432" t="s">
        <v>96</v>
      </c>
      <c r="H3432" s="321">
        <v>18900000000</v>
      </c>
      <c r="I3432" t="str">
        <f>Table3[[#This Row],[Company ]]&amp;Table3[[#This Row],[Product]]</f>
        <v>Yili Milk</v>
      </c>
      <c r="J3432" t="str">
        <f>INDEX('Company+Product scope'!D:D,MATCH(Table3[[#This Row],[Company+Product key]],'Company+Product scope'!C:C,0))</f>
        <v>Yes</v>
      </c>
    </row>
    <row r="3433" spans="1:10">
      <c r="A3433" t="s">
        <v>117</v>
      </c>
      <c r="B3433" t="s">
        <v>133</v>
      </c>
      <c r="C3433" t="s">
        <v>117</v>
      </c>
      <c r="D3433" t="s">
        <v>64</v>
      </c>
      <c r="E3433">
        <v>100</v>
      </c>
      <c r="F3433" t="s">
        <v>112</v>
      </c>
      <c r="G3433" t="s">
        <v>96</v>
      </c>
      <c r="H3433" s="321">
        <v>4958000000</v>
      </c>
      <c r="I3433" t="str">
        <f>Table3[[#This Row],[Company ]]&amp;Table3[[#This Row],[Product]]</f>
        <v>MüllerMilk</v>
      </c>
      <c r="J3433" t="str">
        <f>INDEX('Company+Product scope'!D:D,MATCH(Table3[[#This Row],[Company+Product key]],'Company+Product scope'!C:C,0))</f>
        <v>Yes</v>
      </c>
    </row>
    <row r="3434" spans="1:10">
      <c r="A3434" t="s">
        <v>117</v>
      </c>
      <c r="B3434" t="s">
        <v>134</v>
      </c>
      <c r="C3434" t="s">
        <v>117</v>
      </c>
      <c r="D3434" t="s">
        <v>135</v>
      </c>
      <c r="E3434">
        <v>100</v>
      </c>
      <c r="F3434" t="s">
        <v>112</v>
      </c>
      <c r="G3434" t="s">
        <v>96</v>
      </c>
      <c r="H3434" s="321">
        <v>19872000000</v>
      </c>
      <c r="I3434" t="str">
        <f>Table3[[#This Row],[Company ]]&amp;Table3[[#This Row],[Product]]</f>
        <v>AmulMilk</v>
      </c>
      <c r="J3434" t="str">
        <f>INDEX('Company+Product scope'!D:D,MATCH(Table3[[#This Row],[Company+Product key]],'Company+Product scope'!C:C,0))</f>
        <v>Yes</v>
      </c>
    </row>
    <row r="3435" spans="1:10">
      <c r="A3435" t="s">
        <v>117</v>
      </c>
      <c r="B3435" t="s">
        <v>118</v>
      </c>
      <c r="C3435" t="s">
        <v>117</v>
      </c>
      <c r="D3435" t="s">
        <v>58</v>
      </c>
      <c r="E3435">
        <v>100</v>
      </c>
      <c r="F3435" t="s">
        <v>113</v>
      </c>
      <c r="G3435" t="s">
        <v>96</v>
      </c>
      <c r="H3435" s="321">
        <v>1408000000</v>
      </c>
      <c r="I3435" t="str">
        <f>Table3[[#This Row],[Company ]]&amp;Table3[[#This Row],[Product]]</f>
        <v>FonterraMilk</v>
      </c>
      <c r="J3435" t="str">
        <f>INDEX('Company+Product scope'!D:D,MATCH(Table3[[#This Row],[Company+Product key]],'Company+Product scope'!C:C,0))</f>
        <v>Yes</v>
      </c>
    </row>
    <row r="3436" spans="1:10">
      <c r="A3436" t="s">
        <v>117</v>
      </c>
      <c r="B3436" t="s">
        <v>120</v>
      </c>
      <c r="C3436" t="s">
        <v>117</v>
      </c>
      <c r="D3436" t="s">
        <v>57</v>
      </c>
      <c r="E3436">
        <v>100</v>
      </c>
      <c r="F3436" t="s">
        <v>113</v>
      </c>
      <c r="G3436" t="s">
        <v>96</v>
      </c>
      <c r="H3436" s="321">
        <v>8019000000.000001</v>
      </c>
      <c r="I3436" t="str">
        <f>Table3[[#This Row],[Company ]]&amp;Table3[[#This Row],[Product]]</f>
        <v>Dairy Farmers of AmericaMilk</v>
      </c>
      <c r="J3436" t="str">
        <f>INDEX('Company+Product scope'!D:D,MATCH(Table3[[#This Row],[Company+Product key]],'Company+Product scope'!C:C,0))</f>
        <v>Yes</v>
      </c>
    </row>
    <row r="3437" spans="1:10">
      <c r="A3437" t="s">
        <v>117</v>
      </c>
      <c r="B3437" t="s">
        <v>121</v>
      </c>
      <c r="C3437" t="s">
        <v>117</v>
      </c>
      <c r="D3437" t="s">
        <v>64</v>
      </c>
      <c r="E3437">
        <v>100</v>
      </c>
      <c r="F3437" t="s">
        <v>113</v>
      </c>
      <c r="G3437" t="s">
        <v>96</v>
      </c>
      <c r="H3437" s="321">
        <v>5650000000</v>
      </c>
      <c r="I3437" t="str">
        <f>Table3[[#This Row],[Company ]]&amp;Table3[[#This Row],[Product]]</f>
        <v>LactalisMilk</v>
      </c>
      <c r="J3437" t="str">
        <f>INDEX('Company+Product scope'!D:D,MATCH(Table3[[#This Row],[Company+Product key]],'Company+Product scope'!C:C,0))</f>
        <v>Yes</v>
      </c>
    </row>
    <row r="3438" spans="1:10">
      <c r="A3438" t="s">
        <v>117</v>
      </c>
      <c r="B3438" t="s">
        <v>122</v>
      </c>
      <c r="C3438" t="s">
        <v>117</v>
      </c>
      <c r="D3438" t="s">
        <v>64</v>
      </c>
      <c r="E3438">
        <v>100</v>
      </c>
      <c r="F3438" t="s">
        <v>113</v>
      </c>
      <c r="G3438" t="s">
        <v>96</v>
      </c>
      <c r="H3438" s="321">
        <v>3375000000</v>
      </c>
      <c r="I3438" t="str">
        <f>Table3[[#This Row],[Company ]]&amp;Table3[[#This Row],[Product]]</f>
        <v>NestléMilk</v>
      </c>
      <c r="J3438" t="str">
        <f>INDEX('Company+Product scope'!D:D,MATCH(Table3[[#This Row],[Company+Product key]],'Company+Product scope'!C:C,0))</f>
        <v>Yes</v>
      </c>
    </row>
    <row r="3439" spans="1:10">
      <c r="A3439" t="s">
        <v>117</v>
      </c>
      <c r="B3439" t="s">
        <v>123</v>
      </c>
      <c r="C3439" t="s">
        <v>117</v>
      </c>
      <c r="D3439" t="s">
        <v>64</v>
      </c>
      <c r="E3439">
        <v>100</v>
      </c>
      <c r="F3439" t="s">
        <v>113</v>
      </c>
      <c r="G3439" t="s">
        <v>96</v>
      </c>
      <c r="H3439" s="321">
        <v>3375000000</v>
      </c>
      <c r="I3439" t="str">
        <f>Table3[[#This Row],[Company ]]&amp;Table3[[#This Row],[Product]]</f>
        <v>ArlaMilk</v>
      </c>
      <c r="J3439" t="str">
        <f>INDEX('Company+Product scope'!D:D,MATCH(Table3[[#This Row],[Company+Product key]],'Company+Product scope'!C:C,0))</f>
        <v>Yes</v>
      </c>
    </row>
    <row r="3440" spans="1:10">
      <c r="A3440" t="s">
        <v>117</v>
      </c>
      <c r="B3440" t="s">
        <v>124</v>
      </c>
      <c r="C3440" t="s">
        <v>117</v>
      </c>
      <c r="D3440" t="s">
        <v>64</v>
      </c>
      <c r="E3440">
        <v>100</v>
      </c>
      <c r="F3440" t="s">
        <v>113</v>
      </c>
      <c r="G3440" t="s">
        <v>96</v>
      </c>
      <c r="H3440" s="321">
        <v>2675000000</v>
      </c>
      <c r="I3440" t="str">
        <f>Table3[[#This Row],[Company ]]&amp;Table3[[#This Row],[Product]]</f>
        <v>FrieslandCampinaMilk</v>
      </c>
      <c r="J3440" t="str">
        <f>INDEX('Company+Product scope'!D:D,MATCH(Table3[[#This Row],[Company+Product key]],'Company+Product scope'!C:C,0))</f>
        <v>Yes</v>
      </c>
    </row>
    <row r="3441" spans="1:10">
      <c r="A3441" t="s">
        <v>117</v>
      </c>
      <c r="B3441" t="s">
        <v>125</v>
      </c>
      <c r="C3441" t="s">
        <v>117</v>
      </c>
      <c r="D3441" t="s">
        <v>64</v>
      </c>
      <c r="E3441">
        <v>100</v>
      </c>
      <c r="F3441" t="s">
        <v>113</v>
      </c>
      <c r="G3441" t="s">
        <v>96</v>
      </c>
      <c r="H3441" s="321">
        <v>267103196.65280688</v>
      </c>
      <c r="I3441" t="str">
        <f>Table3[[#This Row],[Company ]]&amp;Table3[[#This Row],[Product]]</f>
        <v>Danone-IFCNMilk</v>
      </c>
      <c r="J3441" t="str">
        <f>INDEX('Company+Product scope'!D:D,MATCH(Table3[[#This Row],[Company+Product key]],'Company+Product scope'!C:C,0))</f>
        <v>Yes</v>
      </c>
    </row>
    <row r="3442" spans="1:10">
      <c r="A3442" t="s">
        <v>117</v>
      </c>
      <c r="B3442" t="s">
        <v>125</v>
      </c>
      <c r="C3442" t="s">
        <v>117</v>
      </c>
      <c r="D3442" t="s">
        <v>88</v>
      </c>
      <c r="E3442">
        <v>100</v>
      </c>
      <c r="F3442" t="s">
        <v>113</v>
      </c>
      <c r="G3442" t="s">
        <v>96</v>
      </c>
      <c r="H3442" s="321">
        <v>106841278.66112274</v>
      </c>
      <c r="I3442" t="str">
        <f>Table3[[#This Row],[Company ]]&amp;Table3[[#This Row],[Product]]</f>
        <v>Danone-IFCNMilk</v>
      </c>
      <c r="J3442" t="str">
        <f>INDEX('Company+Product scope'!D:D,MATCH(Table3[[#This Row],[Company+Product key]],'Company+Product scope'!C:C,0))</f>
        <v>Yes</v>
      </c>
    </row>
    <row r="3443" spans="1:10">
      <c r="A3443" t="s">
        <v>117</v>
      </c>
      <c r="B3443" t="s">
        <v>125</v>
      </c>
      <c r="C3443" t="s">
        <v>117</v>
      </c>
      <c r="D3443" t="s">
        <v>78</v>
      </c>
      <c r="E3443">
        <v>100</v>
      </c>
      <c r="F3443" t="s">
        <v>113</v>
      </c>
      <c r="G3443" t="s">
        <v>96</v>
      </c>
      <c r="H3443" s="321">
        <v>76792169.037681997</v>
      </c>
      <c r="I3443" t="str">
        <f>Table3[[#This Row],[Company ]]&amp;Table3[[#This Row],[Product]]</f>
        <v>Danone-IFCNMilk</v>
      </c>
      <c r="J3443" t="str">
        <f>INDEX('Company+Product scope'!D:D,MATCH(Table3[[#This Row],[Company+Product key]],'Company+Product scope'!C:C,0))</f>
        <v>Yes</v>
      </c>
    </row>
    <row r="3444" spans="1:10">
      <c r="A3444" t="s">
        <v>117</v>
      </c>
      <c r="B3444" t="s">
        <v>125</v>
      </c>
      <c r="C3444" t="s">
        <v>117</v>
      </c>
      <c r="D3444" t="s">
        <v>57</v>
      </c>
      <c r="E3444">
        <v>100</v>
      </c>
      <c r="F3444" t="s">
        <v>113</v>
      </c>
      <c r="G3444" t="s">
        <v>96</v>
      </c>
      <c r="H3444" s="321">
        <v>522854507.44786948</v>
      </c>
      <c r="I3444" t="str">
        <f>Table3[[#This Row],[Company ]]&amp;Table3[[#This Row],[Product]]</f>
        <v>Danone-IFCNMilk</v>
      </c>
      <c r="J3444" t="str">
        <f>INDEX('Company+Product scope'!D:D,MATCH(Table3[[#This Row],[Company+Product key]],'Company+Product scope'!C:C,0))</f>
        <v>Yes</v>
      </c>
    </row>
    <row r="3445" spans="1:10">
      <c r="A3445" t="s">
        <v>117</v>
      </c>
      <c r="B3445" t="s">
        <v>125</v>
      </c>
      <c r="C3445" t="s">
        <v>117</v>
      </c>
      <c r="D3445" t="s">
        <v>54</v>
      </c>
      <c r="E3445">
        <v>100</v>
      </c>
      <c r="F3445" t="s">
        <v>113</v>
      </c>
      <c r="G3445" t="s">
        <v>96</v>
      </c>
      <c r="H3445" s="321">
        <v>168942771.88290039</v>
      </c>
      <c r="I3445" t="str">
        <f>Table3[[#This Row],[Company ]]&amp;Table3[[#This Row],[Product]]</f>
        <v>Danone-IFCNMilk</v>
      </c>
      <c r="J3445" t="str">
        <f>INDEX('Company+Product scope'!D:D,MATCH(Table3[[#This Row],[Company+Product key]],'Company+Product scope'!C:C,0))</f>
        <v>Yes</v>
      </c>
    </row>
    <row r="3446" spans="1:10">
      <c r="A3446" t="s">
        <v>117</v>
      </c>
      <c r="B3446" t="s">
        <v>125</v>
      </c>
      <c r="C3446" t="s">
        <v>117</v>
      </c>
      <c r="D3446" t="s">
        <v>82</v>
      </c>
      <c r="E3446">
        <v>100</v>
      </c>
      <c r="F3446" t="s">
        <v>113</v>
      </c>
      <c r="G3446" t="s">
        <v>96</v>
      </c>
      <c r="H3446" s="321">
        <v>29381351.631808765</v>
      </c>
      <c r="I3446" t="str">
        <f>Table3[[#This Row],[Company ]]&amp;Table3[[#This Row],[Product]]</f>
        <v>Danone-IFCNMilk</v>
      </c>
      <c r="J3446" t="str">
        <f>INDEX('Company+Product scope'!D:D,MATCH(Table3[[#This Row],[Company+Product key]],'Company+Product scope'!C:C,0))</f>
        <v>Yes</v>
      </c>
    </row>
    <row r="3447" spans="1:10">
      <c r="A3447" t="s">
        <v>117</v>
      </c>
      <c r="B3447" t="s">
        <v>125</v>
      </c>
      <c r="C3447" t="s">
        <v>117</v>
      </c>
      <c r="D3447" t="s">
        <v>126</v>
      </c>
      <c r="E3447">
        <v>100</v>
      </c>
      <c r="F3447" t="s">
        <v>113</v>
      </c>
      <c r="G3447" t="s">
        <v>96</v>
      </c>
      <c r="H3447" s="321">
        <v>42762348.897850811</v>
      </c>
      <c r="I3447" t="str">
        <f>Table3[[#This Row],[Company ]]&amp;Table3[[#This Row],[Product]]</f>
        <v>Danone-IFCNMilk</v>
      </c>
      <c r="J3447" t="str">
        <f>INDEX('Company+Product scope'!D:D,MATCH(Table3[[#This Row],[Company+Product key]],'Company+Product scope'!C:C,0))</f>
        <v>Yes</v>
      </c>
    </row>
    <row r="3448" spans="1:10">
      <c r="A3448" t="s">
        <v>117</v>
      </c>
      <c r="B3448" t="s">
        <v>127</v>
      </c>
      <c r="C3448" t="s">
        <v>117</v>
      </c>
      <c r="D3448" t="s">
        <v>57</v>
      </c>
      <c r="E3448">
        <v>100</v>
      </c>
      <c r="F3448" t="s">
        <v>113</v>
      </c>
      <c r="G3448" t="s">
        <v>96</v>
      </c>
      <c r="H3448" s="321">
        <v>2970000000</v>
      </c>
      <c r="I3448" t="str">
        <f>Table3[[#This Row],[Company ]]&amp;Table3[[#This Row],[Product]]</f>
        <v>SaputoMilk</v>
      </c>
      <c r="J3448" t="str">
        <f>INDEX('Company+Product scope'!D:D,MATCH(Table3[[#This Row],[Company+Product key]],'Company+Product scope'!C:C,0))</f>
        <v>Yes</v>
      </c>
    </row>
    <row r="3449" spans="1:10">
      <c r="A3449" t="s">
        <v>117</v>
      </c>
      <c r="B3449" t="s">
        <v>128</v>
      </c>
      <c r="C3449" t="s">
        <v>117</v>
      </c>
      <c r="D3449" t="s">
        <v>57</v>
      </c>
      <c r="E3449">
        <v>100</v>
      </c>
      <c r="F3449" t="s">
        <v>113</v>
      </c>
      <c r="G3449" t="s">
        <v>96</v>
      </c>
      <c r="H3449" s="321">
        <v>1809000000</v>
      </c>
      <c r="I3449" t="str">
        <f>Table3[[#This Row],[Company ]]&amp;Table3[[#This Row],[Product]]</f>
        <v>AgropurMilk</v>
      </c>
      <c r="J3449" t="str">
        <f>INDEX('Company+Product scope'!D:D,MATCH(Table3[[#This Row],[Company+Product key]],'Company+Product scope'!C:C,0))</f>
        <v>Yes</v>
      </c>
    </row>
    <row r="3450" spans="1:10">
      <c r="A3450" t="s">
        <v>117</v>
      </c>
      <c r="B3450" t="s">
        <v>129</v>
      </c>
      <c r="C3450" t="s">
        <v>117</v>
      </c>
      <c r="D3450" t="s">
        <v>72</v>
      </c>
      <c r="E3450">
        <v>100</v>
      </c>
      <c r="F3450" t="s">
        <v>113</v>
      </c>
      <c r="G3450" t="s">
        <v>96</v>
      </c>
      <c r="H3450" s="321">
        <v>1940000000</v>
      </c>
      <c r="I3450" t="str">
        <f>Table3[[#This Row],[Company ]]&amp;Table3[[#This Row],[Product]]</f>
        <v>China Mengniu DairyMilk</v>
      </c>
      <c r="J3450" t="str">
        <f>INDEX('Company+Product scope'!D:D,MATCH(Table3[[#This Row],[Company+Product key]],'Company+Product scope'!C:C,0))</f>
        <v>Yes</v>
      </c>
    </row>
    <row r="3451" spans="1:10">
      <c r="A3451" t="s">
        <v>117</v>
      </c>
      <c r="B3451" t="s">
        <v>130</v>
      </c>
      <c r="C3451" t="s">
        <v>117</v>
      </c>
      <c r="D3451" t="s">
        <v>57</v>
      </c>
      <c r="E3451">
        <v>100</v>
      </c>
      <c r="F3451" t="s">
        <v>113</v>
      </c>
      <c r="G3451" t="s">
        <v>96</v>
      </c>
      <c r="H3451" s="321">
        <v>2430000000</v>
      </c>
      <c r="I3451" t="str">
        <f>Table3[[#This Row],[Company ]]&amp;Table3[[#This Row],[Product]]</f>
        <v>GlanbiaMilk</v>
      </c>
      <c r="J3451" t="str">
        <f>INDEX('Company+Product scope'!D:D,MATCH(Table3[[#This Row],[Company+Product key]],'Company+Product scope'!C:C,0))</f>
        <v>Yes</v>
      </c>
    </row>
    <row r="3452" spans="1:10">
      <c r="A3452" t="s">
        <v>117</v>
      </c>
      <c r="B3452" t="s">
        <v>131</v>
      </c>
      <c r="C3452" t="s">
        <v>117</v>
      </c>
      <c r="D3452" t="s">
        <v>57</v>
      </c>
      <c r="E3452">
        <v>100</v>
      </c>
      <c r="F3452" t="s">
        <v>113</v>
      </c>
      <c r="G3452" t="s">
        <v>96</v>
      </c>
      <c r="H3452" s="321">
        <v>2079000000.0000002</v>
      </c>
      <c r="I3452" t="str">
        <f>Table3[[#This Row],[Company ]]&amp;Table3[[#This Row],[Product]]</f>
        <v>California DiariesMilk</v>
      </c>
      <c r="J3452" t="str">
        <f>INDEX('Company+Product scope'!D:D,MATCH(Table3[[#This Row],[Company+Product key]],'Company+Product scope'!C:C,0))</f>
        <v>Yes</v>
      </c>
    </row>
    <row r="3453" spans="1:10">
      <c r="A3453" t="s">
        <v>117</v>
      </c>
      <c r="B3453" t="s">
        <v>132</v>
      </c>
      <c r="C3453" t="s">
        <v>117</v>
      </c>
      <c r="D3453" t="s">
        <v>72</v>
      </c>
      <c r="E3453">
        <v>100</v>
      </c>
      <c r="F3453" t="s">
        <v>113</v>
      </c>
      <c r="G3453" t="s">
        <v>96</v>
      </c>
      <c r="H3453" s="321">
        <v>2000000000</v>
      </c>
      <c r="I3453" t="str">
        <f>Table3[[#This Row],[Company ]]&amp;Table3[[#This Row],[Product]]</f>
        <v>Yili Milk</v>
      </c>
      <c r="J3453" t="str">
        <f>INDEX('Company+Product scope'!D:D,MATCH(Table3[[#This Row],[Company+Product key]],'Company+Product scope'!C:C,0))</f>
        <v>Yes</v>
      </c>
    </row>
    <row r="3454" spans="1:10">
      <c r="A3454" t="s">
        <v>117</v>
      </c>
      <c r="B3454" t="s">
        <v>133</v>
      </c>
      <c r="C3454" t="s">
        <v>117</v>
      </c>
      <c r="D3454" t="s">
        <v>64</v>
      </c>
      <c r="E3454">
        <v>100</v>
      </c>
      <c r="F3454" t="s">
        <v>113</v>
      </c>
      <c r="G3454" t="s">
        <v>96</v>
      </c>
      <c r="H3454" s="321">
        <v>1675000000</v>
      </c>
      <c r="I3454" t="str">
        <f>Table3[[#This Row],[Company ]]&amp;Table3[[#This Row],[Product]]</f>
        <v>MüllerMilk</v>
      </c>
      <c r="J3454" t="str">
        <f>INDEX('Company+Product scope'!D:D,MATCH(Table3[[#This Row],[Company+Product key]],'Company+Product scope'!C:C,0))</f>
        <v>Yes</v>
      </c>
    </row>
    <row r="3455" spans="1:10">
      <c r="A3455" t="s">
        <v>117</v>
      </c>
      <c r="B3455" t="s">
        <v>134</v>
      </c>
      <c r="C3455" t="s">
        <v>117</v>
      </c>
      <c r="D3455" t="s">
        <v>135</v>
      </c>
      <c r="E3455">
        <v>100</v>
      </c>
      <c r="F3455" t="s">
        <v>113</v>
      </c>
      <c r="G3455" t="s">
        <v>96</v>
      </c>
      <c r="H3455" s="321">
        <v>960000000</v>
      </c>
      <c r="I3455" t="str">
        <f>Table3[[#This Row],[Company ]]&amp;Table3[[#This Row],[Product]]</f>
        <v>AmulMilk</v>
      </c>
      <c r="J3455" t="str">
        <f>INDEX('Company+Product scope'!D:D,MATCH(Table3[[#This Row],[Company+Product key]],'Company+Product scope'!C:C,0))</f>
        <v>Yes</v>
      </c>
    </row>
    <row r="3456" spans="1:10">
      <c r="A3456" t="s">
        <v>117</v>
      </c>
      <c r="B3456" t="s">
        <v>118</v>
      </c>
      <c r="C3456" t="s">
        <v>117</v>
      </c>
      <c r="D3456" t="s">
        <v>58</v>
      </c>
      <c r="E3456">
        <v>100</v>
      </c>
      <c r="F3456" t="s">
        <v>114</v>
      </c>
      <c r="G3456" t="s">
        <v>96</v>
      </c>
      <c r="H3456" s="321">
        <v>0</v>
      </c>
      <c r="I3456" t="str">
        <f>Table3[[#This Row],[Company ]]&amp;Table3[[#This Row],[Product]]</f>
        <v>FonterraMilk</v>
      </c>
      <c r="J3456" t="str">
        <f>INDEX('Company+Product scope'!D:D,MATCH(Table3[[#This Row],[Company+Product key]],'Company+Product scope'!C:C,0))</f>
        <v>Yes</v>
      </c>
    </row>
    <row r="3457" spans="1:10">
      <c r="A3457" t="s">
        <v>117</v>
      </c>
      <c r="B3457" t="s">
        <v>120</v>
      </c>
      <c r="C3457" t="s">
        <v>117</v>
      </c>
      <c r="D3457" t="s">
        <v>57</v>
      </c>
      <c r="E3457">
        <v>100</v>
      </c>
      <c r="F3457" t="s">
        <v>114</v>
      </c>
      <c r="G3457" t="s">
        <v>96</v>
      </c>
      <c r="H3457" s="321">
        <v>3267000000</v>
      </c>
      <c r="I3457" t="str">
        <f>Table3[[#This Row],[Company ]]&amp;Table3[[#This Row],[Product]]</f>
        <v>Dairy Farmers of AmericaMilk</v>
      </c>
      <c r="J3457" t="str">
        <f>INDEX('Company+Product scope'!D:D,MATCH(Table3[[#This Row],[Company+Product key]],'Company+Product scope'!C:C,0))</f>
        <v>Yes</v>
      </c>
    </row>
    <row r="3458" spans="1:10">
      <c r="A3458" t="s">
        <v>117</v>
      </c>
      <c r="B3458" t="s">
        <v>121</v>
      </c>
      <c r="C3458" t="s">
        <v>117</v>
      </c>
      <c r="D3458" t="s">
        <v>64</v>
      </c>
      <c r="E3458">
        <v>100</v>
      </c>
      <c r="F3458" t="s">
        <v>114</v>
      </c>
      <c r="G3458" t="s">
        <v>96</v>
      </c>
      <c r="H3458" s="321">
        <v>3164000000.0000005</v>
      </c>
      <c r="I3458" t="str">
        <f>Table3[[#This Row],[Company ]]&amp;Table3[[#This Row],[Product]]</f>
        <v>LactalisMilk</v>
      </c>
      <c r="J3458" t="str">
        <f>INDEX('Company+Product scope'!D:D,MATCH(Table3[[#This Row],[Company+Product key]],'Company+Product scope'!C:C,0))</f>
        <v>Yes</v>
      </c>
    </row>
    <row r="3459" spans="1:10">
      <c r="A3459" t="s">
        <v>117</v>
      </c>
      <c r="B3459" t="s">
        <v>122</v>
      </c>
      <c r="C3459" t="s">
        <v>117</v>
      </c>
      <c r="D3459" t="s">
        <v>64</v>
      </c>
      <c r="E3459">
        <v>100</v>
      </c>
      <c r="F3459" t="s">
        <v>114</v>
      </c>
      <c r="G3459" t="s">
        <v>96</v>
      </c>
      <c r="H3459" s="321">
        <v>1890000000.0000002</v>
      </c>
      <c r="I3459" t="str">
        <f>Table3[[#This Row],[Company ]]&amp;Table3[[#This Row],[Product]]</f>
        <v>NestléMilk</v>
      </c>
      <c r="J3459" t="str">
        <f>INDEX('Company+Product scope'!D:D,MATCH(Table3[[#This Row],[Company+Product key]],'Company+Product scope'!C:C,0))</f>
        <v>Yes</v>
      </c>
    </row>
    <row r="3460" spans="1:10">
      <c r="A3460" t="s">
        <v>117</v>
      </c>
      <c r="B3460" t="s">
        <v>123</v>
      </c>
      <c r="C3460" t="s">
        <v>117</v>
      </c>
      <c r="D3460" t="s">
        <v>64</v>
      </c>
      <c r="E3460">
        <v>100</v>
      </c>
      <c r="F3460" t="s">
        <v>114</v>
      </c>
      <c r="G3460" t="s">
        <v>96</v>
      </c>
      <c r="H3460" s="321">
        <v>1890000000.0000002</v>
      </c>
      <c r="I3460" t="str">
        <f>Table3[[#This Row],[Company ]]&amp;Table3[[#This Row],[Product]]</f>
        <v>ArlaMilk</v>
      </c>
      <c r="J3460" t="str">
        <f>INDEX('Company+Product scope'!D:D,MATCH(Table3[[#This Row],[Company+Product key]],'Company+Product scope'!C:C,0))</f>
        <v>Yes</v>
      </c>
    </row>
    <row r="3461" spans="1:10">
      <c r="A3461" t="s">
        <v>117</v>
      </c>
      <c r="B3461" t="s">
        <v>124</v>
      </c>
      <c r="C3461" t="s">
        <v>117</v>
      </c>
      <c r="D3461" t="s">
        <v>64</v>
      </c>
      <c r="E3461">
        <v>100</v>
      </c>
      <c r="F3461" t="s">
        <v>114</v>
      </c>
      <c r="G3461" t="s">
        <v>96</v>
      </c>
      <c r="H3461" s="321">
        <v>1498000000.0000002</v>
      </c>
      <c r="I3461" t="str">
        <f>Table3[[#This Row],[Company ]]&amp;Table3[[#This Row],[Product]]</f>
        <v>FrieslandCampinaMilk</v>
      </c>
      <c r="J3461" t="str">
        <f>INDEX('Company+Product scope'!D:D,MATCH(Table3[[#This Row],[Company+Product key]],'Company+Product scope'!C:C,0))</f>
        <v>Yes</v>
      </c>
    </row>
    <row r="3462" spans="1:10">
      <c r="A3462" t="s">
        <v>117</v>
      </c>
      <c r="B3462" t="s">
        <v>125</v>
      </c>
      <c r="C3462" t="s">
        <v>117</v>
      </c>
      <c r="D3462" t="s">
        <v>64</v>
      </c>
      <c r="E3462">
        <v>100</v>
      </c>
      <c r="F3462" t="s">
        <v>114</v>
      </c>
      <c r="G3462" t="s">
        <v>96</v>
      </c>
      <c r="H3462" s="321">
        <v>149577790.12557188</v>
      </c>
      <c r="I3462" t="str">
        <f>Table3[[#This Row],[Company ]]&amp;Table3[[#This Row],[Product]]</f>
        <v>Danone-IFCNMilk</v>
      </c>
      <c r="J3462" t="str">
        <f>INDEX('Company+Product scope'!D:D,MATCH(Table3[[#This Row],[Company+Product key]],'Company+Product scope'!C:C,0))</f>
        <v>Yes</v>
      </c>
    </row>
    <row r="3463" spans="1:10">
      <c r="A3463" t="s">
        <v>117</v>
      </c>
      <c r="B3463" t="s">
        <v>125</v>
      </c>
      <c r="C3463" t="s">
        <v>117</v>
      </c>
      <c r="D3463" t="s">
        <v>88</v>
      </c>
      <c r="E3463">
        <v>100</v>
      </c>
      <c r="F3463" t="s">
        <v>114</v>
      </c>
      <c r="G3463" t="s">
        <v>96</v>
      </c>
      <c r="H3463" s="321">
        <v>100163698.74480256</v>
      </c>
      <c r="I3463" t="str">
        <f>Table3[[#This Row],[Company ]]&amp;Table3[[#This Row],[Product]]</f>
        <v>Danone-IFCNMilk</v>
      </c>
      <c r="J3463" t="str">
        <f>INDEX('Company+Product scope'!D:D,MATCH(Table3[[#This Row],[Company+Product key]],'Company+Product scope'!C:C,0))</f>
        <v>Yes</v>
      </c>
    </row>
    <row r="3464" spans="1:10">
      <c r="A3464" t="s">
        <v>117</v>
      </c>
      <c r="B3464" t="s">
        <v>125</v>
      </c>
      <c r="C3464" t="s">
        <v>117</v>
      </c>
      <c r="D3464" t="s">
        <v>78</v>
      </c>
      <c r="E3464">
        <v>100</v>
      </c>
      <c r="F3464" t="s">
        <v>114</v>
      </c>
      <c r="G3464" t="s">
        <v>96</v>
      </c>
      <c r="H3464" s="321">
        <v>307168676.15072799</v>
      </c>
      <c r="I3464" t="str">
        <f>Table3[[#This Row],[Company ]]&amp;Table3[[#This Row],[Product]]</f>
        <v>Danone-IFCNMilk</v>
      </c>
      <c r="J3464" t="str">
        <f>INDEX('Company+Product scope'!D:D,MATCH(Table3[[#This Row],[Company+Product key]],'Company+Product scope'!C:C,0))</f>
        <v>Yes</v>
      </c>
    </row>
    <row r="3465" spans="1:10">
      <c r="A3465" t="s">
        <v>117</v>
      </c>
      <c r="B3465" t="s">
        <v>125</v>
      </c>
      <c r="C3465" t="s">
        <v>117</v>
      </c>
      <c r="D3465" t="s">
        <v>57</v>
      </c>
      <c r="E3465">
        <v>100</v>
      </c>
      <c r="F3465" t="s">
        <v>114</v>
      </c>
      <c r="G3465" t="s">
        <v>96</v>
      </c>
      <c r="H3465" s="321">
        <v>213014799.33061349</v>
      </c>
      <c r="I3465" t="str">
        <f>Table3[[#This Row],[Company ]]&amp;Table3[[#This Row],[Product]]</f>
        <v>Danone-IFCNMilk</v>
      </c>
      <c r="J3465" t="str">
        <f>INDEX('Company+Product scope'!D:D,MATCH(Table3[[#This Row],[Company+Product key]],'Company+Product scope'!C:C,0))</f>
        <v>Yes</v>
      </c>
    </row>
    <row r="3466" spans="1:10">
      <c r="A3466" t="s">
        <v>117</v>
      </c>
      <c r="B3466" t="s">
        <v>125</v>
      </c>
      <c r="C3466" t="s">
        <v>117</v>
      </c>
      <c r="D3466" t="s">
        <v>54</v>
      </c>
      <c r="E3466">
        <v>100</v>
      </c>
      <c r="F3466" t="s">
        <v>114</v>
      </c>
      <c r="G3466" t="s">
        <v>96</v>
      </c>
      <c r="H3466" s="321">
        <v>132216082.34313942</v>
      </c>
      <c r="I3466" t="str">
        <f>Table3[[#This Row],[Company ]]&amp;Table3[[#This Row],[Product]]</f>
        <v>Danone-IFCNMilk</v>
      </c>
      <c r="J3466" t="str">
        <f>INDEX('Company+Product scope'!D:D,MATCH(Table3[[#This Row],[Company+Product key]],'Company+Product scope'!C:C,0))</f>
        <v>Yes</v>
      </c>
    </row>
    <row r="3467" spans="1:10">
      <c r="A3467" t="s">
        <v>117</v>
      </c>
      <c r="B3467" t="s">
        <v>125</v>
      </c>
      <c r="C3467" t="s">
        <v>117</v>
      </c>
      <c r="D3467" t="s">
        <v>82</v>
      </c>
      <c r="E3467">
        <v>100</v>
      </c>
      <c r="F3467" t="s">
        <v>114</v>
      </c>
      <c r="G3467" t="s">
        <v>96</v>
      </c>
      <c r="H3467" s="321">
        <v>88144054.895426288</v>
      </c>
      <c r="I3467" t="str">
        <f>Table3[[#This Row],[Company ]]&amp;Table3[[#This Row],[Product]]</f>
        <v>Danone-IFCNMilk</v>
      </c>
      <c r="J3467" t="str">
        <f>INDEX('Company+Product scope'!D:D,MATCH(Table3[[#This Row],[Company+Product key]],'Company+Product scope'!C:C,0))</f>
        <v>Yes</v>
      </c>
    </row>
    <row r="3468" spans="1:10">
      <c r="A3468" t="s">
        <v>117</v>
      </c>
      <c r="B3468" t="s">
        <v>125</v>
      </c>
      <c r="C3468" t="s">
        <v>117</v>
      </c>
      <c r="D3468" t="s">
        <v>126</v>
      </c>
      <c r="E3468">
        <v>100</v>
      </c>
      <c r="F3468" t="s">
        <v>114</v>
      </c>
      <c r="G3468" t="s">
        <v>96</v>
      </c>
      <c r="H3468" s="321">
        <v>149668221.14247784</v>
      </c>
      <c r="I3468" t="str">
        <f>Table3[[#This Row],[Company ]]&amp;Table3[[#This Row],[Product]]</f>
        <v>Danone-IFCNMilk</v>
      </c>
      <c r="J3468" t="str">
        <f>INDEX('Company+Product scope'!D:D,MATCH(Table3[[#This Row],[Company+Product key]],'Company+Product scope'!C:C,0))</f>
        <v>Yes</v>
      </c>
    </row>
    <row r="3469" spans="1:10">
      <c r="A3469" t="s">
        <v>117</v>
      </c>
      <c r="B3469" t="s">
        <v>127</v>
      </c>
      <c r="C3469" t="s">
        <v>117</v>
      </c>
      <c r="D3469" t="s">
        <v>57</v>
      </c>
      <c r="E3469">
        <v>100</v>
      </c>
      <c r="F3469" t="s">
        <v>114</v>
      </c>
      <c r="G3469" t="s">
        <v>96</v>
      </c>
      <c r="H3469" s="321">
        <v>1210000000</v>
      </c>
      <c r="I3469" t="str">
        <f>Table3[[#This Row],[Company ]]&amp;Table3[[#This Row],[Product]]</f>
        <v>SaputoMilk</v>
      </c>
      <c r="J3469" t="str">
        <f>INDEX('Company+Product scope'!D:D,MATCH(Table3[[#This Row],[Company+Product key]],'Company+Product scope'!C:C,0))</f>
        <v>Yes</v>
      </c>
    </row>
    <row r="3470" spans="1:10">
      <c r="A3470" t="s">
        <v>117</v>
      </c>
      <c r="B3470" t="s">
        <v>128</v>
      </c>
      <c r="C3470" t="s">
        <v>117</v>
      </c>
      <c r="D3470" t="s">
        <v>57</v>
      </c>
      <c r="E3470">
        <v>100</v>
      </c>
      <c r="F3470" t="s">
        <v>114</v>
      </c>
      <c r="G3470" t="s">
        <v>96</v>
      </c>
      <c r="H3470" s="321">
        <v>737000000</v>
      </c>
      <c r="I3470" t="str">
        <f>Table3[[#This Row],[Company ]]&amp;Table3[[#This Row],[Product]]</f>
        <v>AgropurMilk</v>
      </c>
      <c r="J3470" t="str">
        <f>INDEX('Company+Product scope'!D:D,MATCH(Table3[[#This Row],[Company+Product key]],'Company+Product scope'!C:C,0))</f>
        <v>Yes</v>
      </c>
    </row>
    <row r="3471" spans="1:10">
      <c r="A3471" t="s">
        <v>117</v>
      </c>
      <c r="B3471" t="s">
        <v>129</v>
      </c>
      <c r="C3471" t="s">
        <v>117</v>
      </c>
      <c r="D3471" t="s">
        <v>72</v>
      </c>
      <c r="E3471">
        <v>100</v>
      </c>
      <c r="F3471" t="s">
        <v>114</v>
      </c>
      <c r="G3471" t="s">
        <v>96</v>
      </c>
      <c r="H3471" s="321">
        <v>1358000000.0000002</v>
      </c>
      <c r="I3471" t="str">
        <f>Table3[[#This Row],[Company ]]&amp;Table3[[#This Row],[Product]]</f>
        <v>China Mengniu DairyMilk</v>
      </c>
      <c r="J3471" t="str">
        <f>INDEX('Company+Product scope'!D:D,MATCH(Table3[[#This Row],[Company+Product key]],'Company+Product scope'!C:C,0))</f>
        <v>Yes</v>
      </c>
    </row>
    <row r="3472" spans="1:10">
      <c r="A3472" t="s">
        <v>117</v>
      </c>
      <c r="B3472" t="s">
        <v>130</v>
      </c>
      <c r="C3472" t="s">
        <v>117</v>
      </c>
      <c r="D3472" t="s">
        <v>57</v>
      </c>
      <c r="E3472">
        <v>100</v>
      </c>
      <c r="F3472" t="s">
        <v>114</v>
      </c>
      <c r="G3472" t="s">
        <v>96</v>
      </c>
      <c r="H3472" s="321">
        <v>990000000</v>
      </c>
      <c r="I3472" t="str">
        <f>Table3[[#This Row],[Company ]]&amp;Table3[[#This Row],[Product]]</f>
        <v>GlanbiaMilk</v>
      </c>
      <c r="J3472" t="str">
        <f>INDEX('Company+Product scope'!D:D,MATCH(Table3[[#This Row],[Company+Product key]],'Company+Product scope'!C:C,0))</f>
        <v>Yes</v>
      </c>
    </row>
    <row r="3473" spans="1:10">
      <c r="A3473" t="s">
        <v>117</v>
      </c>
      <c r="B3473" t="s">
        <v>131</v>
      </c>
      <c r="C3473" t="s">
        <v>117</v>
      </c>
      <c r="D3473" t="s">
        <v>57</v>
      </c>
      <c r="E3473">
        <v>100</v>
      </c>
      <c r="F3473" t="s">
        <v>114</v>
      </c>
      <c r="G3473" t="s">
        <v>96</v>
      </c>
      <c r="H3473" s="321">
        <v>847000000</v>
      </c>
      <c r="I3473" t="str">
        <f>Table3[[#This Row],[Company ]]&amp;Table3[[#This Row],[Product]]</f>
        <v>California DiariesMilk</v>
      </c>
      <c r="J3473" t="str">
        <f>INDEX('Company+Product scope'!D:D,MATCH(Table3[[#This Row],[Company+Product key]],'Company+Product scope'!C:C,0))</f>
        <v>Yes</v>
      </c>
    </row>
    <row r="3474" spans="1:10">
      <c r="A3474" t="s">
        <v>117</v>
      </c>
      <c r="B3474" t="s">
        <v>132</v>
      </c>
      <c r="C3474" t="s">
        <v>117</v>
      </c>
      <c r="D3474" t="s">
        <v>72</v>
      </c>
      <c r="E3474">
        <v>100</v>
      </c>
      <c r="F3474" t="s">
        <v>114</v>
      </c>
      <c r="G3474" t="s">
        <v>96</v>
      </c>
      <c r="H3474" s="321">
        <v>1400000000.0000002</v>
      </c>
      <c r="I3474" t="str">
        <f>Table3[[#This Row],[Company ]]&amp;Table3[[#This Row],[Product]]</f>
        <v>Yili Milk</v>
      </c>
      <c r="J3474" t="str">
        <f>INDEX('Company+Product scope'!D:D,MATCH(Table3[[#This Row],[Company+Product key]],'Company+Product scope'!C:C,0))</f>
        <v>Yes</v>
      </c>
    </row>
    <row r="3475" spans="1:10">
      <c r="A3475" t="s">
        <v>117</v>
      </c>
      <c r="B3475" t="s">
        <v>133</v>
      </c>
      <c r="C3475" t="s">
        <v>117</v>
      </c>
      <c r="D3475" t="s">
        <v>64</v>
      </c>
      <c r="E3475">
        <v>100</v>
      </c>
      <c r="F3475" t="s">
        <v>114</v>
      </c>
      <c r="G3475" t="s">
        <v>96</v>
      </c>
      <c r="H3475" s="321">
        <v>938000000.00000012</v>
      </c>
      <c r="I3475" t="str">
        <f>Table3[[#This Row],[Company ]]&amp;Table3[[#This Row],[Product]]</f>
        <v>MüllerMilk</v>
      </c>
      <c r="J3475" t="str">
        <f>INDEX('Company+Product scope'!D:D,MATCH(Table3[[#This Row],[Company+Product key]],'Company+Product scope'!C:C,0))</f>
        <v>Yes</v>
      </c>
    </row>
    <row r="3476" spans="1:10">
      <c r="A3476" t="s">
        <v>117</v>
      </c>
      <c r="B3476" t="s">
        <v>134</v>
      </c>
      <c r="C3476" t="s">
        <v>117</v>
      </c>
      <c r="D3476" t="s">
        <v>135</v>
      </c>
      <c r="E3476">
        <v>100</v>
      </c>
      <c r="F3476" t="s">
        <v>114</v>
      </c>
      <c r="G3476" t="s">
        <v>96</v>
      </c>
      <c r="H3476" s="321">
        <v>1440000000</v>
      </c>
      <c r="I3476" t="str">
        <f>Table3[[#This Row],[Company ]]&amp;Table3[[#This Row],[Product]]</f>
        <v>AmulMilk</v>
      </c>
      <c r="J3476" t="str">
        <f>INDEX('Company+Product scope'!D:D,MATCH(Table3[[#This Row],[Company+Product key]],'Company+Product scope'!C:C,0))</f>
        <v>Yes</v>
      </c>
    </row>
    <row r="3477" spans="1:10">
      <c r="A3477" t="s">
        <v>117</v>
      </c>
      <c r="B3477" t="s">
        <v>118</v>
      </c>
      <c r="C3477" t="s">
        <v>117</v>
      </c>
      <c r="D3477" t="s">
        <v>58</v>
      </c>
      <c r="E3477">
        <v>100</v>
      </c>
      <c r="F3477" t="s">
        <v>115</v>
      </c>
      <c r="G3477" t="s">
        <v>96</v>
      </c>
      <c r="H3477" s="321">
        <v>1408000000</v>
      </c>
      <c r="I3477" t="str">
        <f>Table3[[#This Row],[Company ]]&amp;Table3[[#This Row],[Product]]</f>
        <v>FonterraMilk</v>
      </c>
      <c r="J3477" t="str">
        <f>INDEX('Company+Product scope'!D:D,MATCH(Table3[[#This Row],[Company+Product key]],'Company+Product scope'!C:C,0))</f>
        <v>Yes</v>
      </c>
    </row>
    <row r="3478" spans="1:10">
      <c r="A3478" t="s">
        <v>117</v>
      </c>
      <c r="B3478" t="s">
        <v>120</v>
      </c>
      <c r="C3478" t="s">
        <v>117</v>
      </c>
      <c r="D3478" t="s">
        <v>57</v>
      </c>
      <c r="E3478">
        <v>100</v>
      </c>
      <c r="F3478" t="s">
        <v>115</v>
      </c>
      <c r="G3478" t="s">
        <v>96</v>
      </c>
      <c r="H3478" s="321">
        <v>2673000000.0000005</v>
      </c>
      <c r="I3478" t="str">
        <f>Table3[[#This Row],[Company ]]&amp;Table3[[#This Row],[Product]]</f>
        <v>Dairy Farmers of AmericaMilk</v>
      </c>
      <c r="J3478" t="str">
        <f>INDEX('Company+Product scope'!D:D,MATCH(Table3[[#This Row],[Company+Product key]],'Company+Product scope'!C:C,0))</f>
        <v>Yes</v>
      </c>
    </row>
    <row r="3479" spans="1:10">
      <c r="A3479" t="s">
        <v>117</v>
      </c>
      <c r="B3479" t="s">
        <v>121</v>
      </c>
      <c r="C3479" t="s">
        <v>117</v>
      </c>
      <c r="D3479" t="s">
        <v>64</v>
      </c>
      <c r="E3479">
        <v>100</v>
      </c>
      <c r="F3479" t="s">
        <v>115</v>
      </c>
      <c r="G3479" t="s">
        <v>96</v>
      </c>
      <c r="H3479" s="321">
        <v>1808000000</v>
      </c>
      <c r="I3479" t="str">
        <f>Table3[[#This Row],[Company ]]&amp;Table3[[#This Row],[Product]]</f>
        <v>LactalisMilk</v>
      </c>
      <c r="J3479" t="str">
        <f>INDEX('Company+Product scope'!D:D,MATCH(Table3[[#This Row],[Company+Product key]],'Company+Product scope'!C:C,0))</f>
        <v>Yes</v>
      </c>
    </row>
    <row r="3480" spans="1:10">
      <c r="A3480" t="s">
        <v>117</v>
      </c>
      <c r="B3480" t="s">
        <v>122</v>
      </c>
      <c r="C3480" t="s">
        <v>117</v>
      </c>
      <c r="D3480" t="s">
        <v>64</v>
      </c>
      <c r="E3480">
        <v>100</v>
      </c>
      <c r="F3480" t="s">
        <v>115</v>
      </c>
      <c r="G3480" t="s">
        <v>96</v>
      </c>
      <c r="H3480" s="321">
        <v>1080000000</v>
      </c>
      <c r="I3480" t="str">
        <f>Table3[[#This Row],[Company ]]&amp;Table3[[#This Row],[Product]]</f>
        <v>NestléMilk</v>
      </c>
      <c r="J3480" t="str">
        <f>INDEX('Company+Product scope'!D:D,MATCH(Table3[[#This Row],[Company+Product key]],'Company+Product scope'!C:C,0))</f>
        <v>Yes</v>
      </c>
    </row>
    <row r="3481" spans="1:10">
      <c r="A3481" t="s">
        <v>117</v>
      </c>
      <c r="B3481" t="s">
        <v>123</v>
      </c>
      <c r="C3481" t="s">
        <v>117</v>
      </c>
      <c r="D3481" t="s">
        <v>64</v>
      </c>
      <c r="E3481">
        <v>100</v>
      </c>
      <c r="F3481" t="s">
        <v>115</v>
      </c>
      <c r="G3481" t="s">
        <v>96</v>
      </c>
      <c r="H3481" s="321">
        <v>1080000000</v>
      </c>
      <c r="I3481" t="str">
        <f>Table3[[#This Row],[Company ]]&amp;Table3[[#This Row],[Product]]</f>
        <v>ArlaMilk</v>
      </c>
      <c r="J3481" t="str">
        <f>INDEX('Company+Product scope'!D:D,MATCH(Table3[[#This Row],[Company+Product key]],'Company+Product scope'!C:C,0))</f>
        <v>Yes</v>
      </c>
    </row>
    <row r="3482" spans="1:10">
      <c r="A3482" t="s">
        <v>117</v>
      </c>
      <c r="B3482" t="s">
        <v>124</v>
      </c>
      <c r="C3482" t="s">
        <v>117</v>
      </c>
      <c r="D3482" t="s">
        <v>64</v>
      </c>
      <c r="E3482">
        <v>100</v>
      </c>
      <c r="F3482" t="s">
        <v>115</v>
      </c>
      <c r="G3482" t="s">
        <v>96</v>
      </c>
      <c r="H3482" s="321">
        <v>856000000</v>
      </c>
      <c r="I3482" t="str">
        <f>Table3[[#This Row],[Company ]]&amp;Table3[[#This Row],[Product]]</f>
        <v>FrieslandCampinaMilk</v>
      </c>
      <c r="J3482" t="str">
        <f>INDEX('Company+Product scope'!D:D,MATCH(Table3[[#This Row],[Company+Product key]],'Company+Product scope'!C:C,0))</f>
        <v>Yes</v>
      </c>
    </row>
    <row r="3483" spans="1:10">
      <c r="A3483" t="s">
        <v>117</v>
      </c>
      <c r="B3483" t="s">
        <v>125</v>
      </c>
      <c r="C3483" t="s">
        <v>117</v>
      </c>
      <c r="D3483" t="s">
        <v>64</v>
      </c>
      <c r="E3483">
        <v>100</v>
      </c>
      <c r="F3483" t="s">
        <v>115</v>
      </c>
      <c r="G3483" t="s">
        <v>96</v>
      </c>
      <c r="H3483" s="321">
        <v>85473022.9288982</v>
      </c>
      <c r="I3483" t="str">
        <f>Table3[[#This Row],[Company ]]&amp;Table3[[#This Row],[Product]]</f>
        <v>Danone-IFCNMilk</v>
      </c>
      <c r="J3483" t="str">
        <f>INDEX('Company+Product scope'!D:D,MATCH(Table3[[#This Row],[Company+Product key]],'Company+Product scope'!C:C,0))</f>
        <v>Yes</v>
      </c>
    </row>
    <row r="3484" spans="1:10">
      <c r="A3484" t="s">
        <v>117</v>
      </c>
      <c r="B3484" t="s">
        <v>125</v>
      </c>
      <c r="C3484" t="s">
        <v>117</v>
      </c>
      <c r="D3484" t="s">
        <v>88</v>
      </c>
      <c r="E3484">
        <v>100</v>
      </c>
      <c r="F3484" t="s">
        <v>115</v>
      </c>
      <c r="G3484" t="s">
        <v>96</v>
      </c>
      <c r="H3484" s="321">
        <v>53420639.33056137</v>
      </c>
      <c r="I3484" t="str">
        <f>Table3[[#This Row],[Company ]]&amp;Table3[[#This Row],[Product]]</f>
        <v>Danone-IFCNMilk</v>
      </c>
      <c r="J3484" t="str">
        <f>INDEX('Company+Product scope'!D:D,MATCH(Table3[[#This Row],[Company+Product key]],'Company+Product scope'!C:C,0))</f>
        <v>Yes</v>
      </c>
    </row>
    <row r="3485" spans="1:10">
      <c r="A3485" t="s">
        <v>117</v>
      </c>
      <c r="B3485" t="s">
        <v>125</v>
      </c>
      <c r="C3485" t="s">
        <v>117</v>
      </c>
      <c r="D3485" t="s">
        <v>78</v>
      </c>
      <c r="E3485">
        <v>100</v>
      </c>
      <c r="F3485" t="s">
        <v>115</v>
      </c>
      <c r="G3485" t="s">
        <v>96</v>
      </c>
      <c r="H3485" s="321">
        <v>138225904.2678276</v>
      </c>
      <c r="I3485" t="str">
        <f>Table3[[#This Row],[Company ]]&amp;Table3[[#This Row],[Product]]</f>
        <v>Danone-IFCNMilk</v>
      </c>
      <c r="J3485" t="str">
        <f>INDEX('Company+Product scope'!D:D,MATCH(Table3[[#This Row],[Company+Product key]],'Company+Product scope'!C:C,0))</f>
        <v>Yes</v>
      </c>
    </row>
    <row r="3486" spans="1:10">
      <c r="A3486" t="s">
        <v>117</v>
      </c>
      <c r="B3486" t="s">
        <v>125</v>
      </c>
      <c r="C3486" t="s">
        <v>117</v>
      </c>
      <c r="D3486" t="s">
        <v>57</v>
      </c>
      <c r="E3486">
        <v>100</v>
      </c>
      <c r="F3486" t="s">
        <v>115</v>
      </c>
      <c r="G3486" t="s">
        <v>96</v>
      </c>
      <c r="H3486" s="321">
        <v>174284835.8159565</v>
      </c>
      <c r="I3486" t="str">
        <f>Table3[[#This Row],[Company ]]&amp;Table3[[#This Row],[Product]]</f>
        <v>Danone-IFCNMilk</v>
      </c>
      <c r="J3486" t="str">
        <f>INDEX('Company+Product scope'!D:D,MATCH(Table3[[#This Row],[Company+Product key]],'Company+Product scope'!C:C,0))</f>
        <v>Yes</v>
      </c>
    </row>
    <row r="3487" spans="1:10">
      <c r="A3487" t="s">
        <v>117</v>
      </c>
      <c r="B3487" t="s">
        <v>125</v>
      </c>
      <c r="C3487" t="s">
        <v>117</v>
      </c>
      <c r="D3487" t="s">
        <v>54</v>
      </c>
      <c r="E3487">
        <v>100</v>
      </c>
      <c r="F3487" t="s">
        <v>115</v>
      </c>
      <c r="G3487" t="s">
        <v>96</v>
      </c>
      <c r="H3487" s="321">
        <v>58762703.263617523</v>
      </c>
      <c r="I3487" t="str">
        <f>Table3[[#This Row],[Company ]]&amp;Table3[[#This Row],[Product]]</f>
        <v>Danone-IFCNMilk</v>
      </c>
      <c r="J3487" t="str">
        <f>INDEX('Company+Product scope'!D:D,MATCH(Table3[[#This Row],[Company+Product key]],'Company+Product scope'!C:C,0))</f>
        <v>Yes</v>
      </c>
    </row>
    <row r="3488" spans="1:10">
      <c r="A3488" t="s">
        <v>117</v>
      </c>
      <c r="B3488" t="s">
        <v>125</v>
      </c>
      <c r="C3488" t="s">
        <v>117</v>
      </c>
      <c r="D3488" t="s">
        <v>82</v>
      </c>
      <c r="E3488">
        <v>100</v>
      </c>
      <c r="F3488" t="s">
        <v>115</v>
      </c>
      <c r="G3488" t="s">
        <v>96</v>
      </c>
      <c r="H3488" s="321">
        <v>34278243.570443563</v>
      </c>
      <c r="I3488" t="str">
        <f>Table3[[#This Row],[Company ]]&amp;Table3[[#This Row],[Product]]</f>
        <v>Danone-IFCNMilk</v>
      </c>
      <c r="J3488" t="str">
        <f>INDEX('Company+Product scope'!D:D,MATCH(Table3[[#This Row],[Company+Product key]],'Company+Product scope'!C:C,0))</f>
        <v>Yes</v>
      </c>
    </row>
    <row r="3489" spans="1:10">
      <c r="A3489" t="s">
        <v>117</v>
      </c>
      <c r="B3489" t="s">
        <v>125</v>
      </c>
      <c r="C3489" t="s">
        <v>117</v>
      </c>
      <c r="D3489" t="s">
        <v>126</v>
      </c>
      <c r="E3489">
        <v>100</v>
      </c>
      <c r="F3489" t="s">
        <v>115</v>
      </c>
      <c r="G3489" t="s">
        <v>96</v>
      </c>
      <c r="H3489" s="321">
        <v>13363234.030578379</v>
      </c>
      <c r="I3489" t="str">
        <f>Table3[[#This Row],[Company ]]&amp;Table3[[#This Row],[Product]]</f>
        <v>Danone-IFCNMilk</v>
      </c>
      <c r="J3489" t="str">
        <f>INDEX('Company+Product scope'!D:D,MATCH(Table3[[#This Row],[Company+Product key]],'Company+Product scope'!C:C,0))</f>
        <v>Yes</v>
      </c>
    </row>
    <row r="3490" spans="1:10">
      <c r="A3490" t="s">
        <v>117</v>
      </c>
      <c r="B3490" t="s">
        <v>127</v>
      </c>
      <c r="C3490" t="s">
        <v>117</v>
      </c>
      <c r="D3490" t="s">
        <v>57</v>
      </c>
      <c r="E3490">
        <v>100</v>
      </c>
      <c r="F3490" t="s">
        <v>115</v>
      </c>
      <c r="G3490" t="s">
        <v>96</v>
      </c>
      <c r="H3490" s="321">
        <v>990000000.00000012</v>
      </c>
      <c r="I3490" t="str">
        <f>Table3[[#This Row],[Company ]]&amp;Table3[[#This Row],[Product]]</f>
        <v>SaputoMilk</v>
      </c>
      <c r="J3490" t="str">
        <f>INDEX('Company+Product scope'!D:D,MATCH(Table3[[#This Row],[Company+Product key]],'Company+Product scope'!C:C,0))</f>
        <v>Yes</v>
      </c>
    </row>
    <row r="3491" spans="1:10">
      <c r="A3491" t="s">
        <v>117</v>
      </c>
      <c r="B3491" t="s">
        <v>128</v>
      </c>
      <c r="C3491" t="s">
        <v>117</v>
      </c>
      <c r="D3491" t="s">
        <v>57</v>
      </c>
      <c r="E3491">
        <v>100</v>
      </c>
      <c r="F3491" t="s">
        <v>115</v>
      </c>
      <c r="G3491" t="s">
        <v>96</v>
      </c>
      <c r="H3491" s="321">
        <v>603000000.00000012</v>
      </c>
      <c r="I3491" t="str">
        <f>Table3[[#This Row],[Company ]]&amp;Table3[[#This Row],[Product]]</f>
        <v>AgropurMilk</v>
      </c>
      <c r="J3491" t="str">
        <f>INDEX('Company+Product scope'!D:D,MATCH(Table3[[#This Row],[Company+Product key]],'Company+Product scope'!C:C,0))</f>
        <v>Yes</v>
      </c>
    </row>
    <row r="3492" spans="1:10">
      <c r="A3492" t="s">
        <v>117</v>
      </c>
      <c r="B3492" t="s">
        <v>129</v>
      </c>
      <c r="C3492" t="s">
        <v>117</v>
      </c>
      <c r="D3492" t="s">
        <v>72</v>
      </c>
      <c r="E3492">
        <v>100</v>
      </c>
      <c r="F3492" t="s">
        <v>115</v>
      </c>
      <c r="G3492" t="s">
        <v>96</v>
      </c>
      <c r="H3492" s="321">
        <v>679000000.00000012</v>
      </c>
      <c r="I3492" t="str">
        <f>Table3[[#This Row],[Company ]]&amp;Table3[[#This Row],[Product]]</f>
        <v>China Mengniu DairyMilk</v>
      </c>
      <c r="J3492" t="str">
        <f>INDEX('Company+Product scope'!D:D,MATCH(Table3[[#This Row],[Company+Product key]],'Company+Product scope'!C:C,0))</f>
        <v>Yes</v>
      </c>
    </row>
    <row r="3493" spans="1:10">
      <c r="A3493" t="s">
        <v>117</v>
      </c>
      <c r="B3493" t="s">
        <v>130</v>
      </c>
      <c r="C3493" t="s">
        <v>117</v>
      </c>
      <c r="D3493" t="s">
        <v>57</v>
      </c>
      <c r="E3493">
        <v>100</v>
      </c>
      <c r="F3493" t="s">
        <v>115</v>
      </c>
      <c r="G3493" t="s">
        <v>96</v>
      </c>
      <c r="H3493" s="321">
        <v>810000000.00000012</v>
      </c>
      <c r="I3493" t="str">
        <f>Table3[[#This Row],[Company ]]&amp;Table3[[#This Row],[Product]]</f>
        <v>GlanbiaMilk</v>
      </c>
      <c r="J3493" t="str">
        <f>INDEX('Company+Product scope'!D:D,MATCH(Table3[[#This Row],[Company+Product key]],'Company+Product scope'!C:C,0))</f>
        <v>Yes</v>
      </c>
    </row>
    <row r="3494" spans="1:10">
      <c r="A3494" t="s">
        <v>117</v>
      </c>
      <c r="B3494" t="s">
        <v>131</v>
      </c>
      <c r="C3494" t="s">
        <v>117</v>
      </c>
      <c r="D3494" t="s">
        <v>57</v>
      </c>
      <c r="E3494">
        <v>100</v>
      </c>
      <c r="F3494" t="s">
        <v>115</v>
      </c>
      <c r="G3494" t="s">
        <v>96</v>
      </c>
      <c r="H3494" s="321">
        <v>693000000.00000012</v>
      </c>
      <c r="I3494" t="str">
        <f>Table3[[#This Row],[Company ]]&amp;Table3[[#This Row],[Product]]</f>
        <v>California DiariesMilk</v>
      </c>
      <c r="J3494" t="str">
        <f>INDEX('Company+Product scope'!D:D,MATCH(Table3[[#This Row],[Company+Product key]],'Company+Product scope'!C:C,0))</f>
        <v>Yes</v>
      </c>
    </row>
    <row r="3495" spans="1:10">
      <c r="A3495" t="s">
        <v>117</v>
      </c>
      <c r="B3495" t="s">
        <v>132</v>
      </c>
      <c r="C3495" t="s">
        <v>117</v>
      </c>
      <c r="D3495" t="s">
        <v>72</v>
      </c>
      <c r="E3495">
        <v>100</v>
      </c>
      <c r="F3495" t="s">
        <v>115</v>
      </c>
      <c r="G3495" t="s">
        <v>96</v>
      </c>
      <c r="H3495" s="321">
        <v>700000000.00000012</v>
      </c>
      <c r="I3495" t="str">
        <f>Table3[[#This Row],[Company ]]&amp;Table3[[#This Row],[Product]]</f>
        <v>Yili Milk</v>
      </c>
      <c r="J3495" t="str">
        <f>INDEX('Company+Product scope'!D:D,MATCH(Table3[[#This Row],[Company+Product key]],'Company+Product scope'!C:C,0))</f>
        <v>Yes</v>
      </c>
    </row>
    <row r="3496" spans="1:10">
      <c r="A3496" t="s">
        <v>117</v>
      </c>
      <c r="B3496" t="s">
        <v>133</v>
      </c>
      <c r="C3496" t="s">
        <v>117</v>
      </c>
      <c r="D3496" t="s">
        <v>64</v>
      </c>
      <c r="E3496">
        <v>100</v>
      </c>
      <c r="F3496" t="s">
        <v>115</v>
      </c>
      <c r="G3496" t="s">
        <v>96</v>
      </c>
      <c r="H3496" s="321">
        <v>536000000</v>
      </c>
      <c r="I3496" t="str">
        <f>Table3[[#This Row],[Company ]]&amp;Table3[[#This Row],[Product]]</f>
        <v>MüllerMilk</v>
      </c>
      <c r="J3496" t="str">
        <f>INDEX('Company+Product scope'!D:D,MATCH(Table3[[#This Row],[Company+Product key]],'Company+Product scope'!C:C,0))</f>
        <v>Yes</v>
      </c>
    </row>
    <row r="3497" spans="1:10">
      <c r="A3497" t="s">
        <v>117</v>
      </c>
      <c r="B3497" t="s">
        <v>134</v>
      </c>
      <c r="C3497" t="s">
        <v>117</v>
      </c>
      <c r="D3497" t="s">
        <v>135</v>
      </c>
      <c r="E3497">
        <v>100</v>
      </c>
      <c r="F3497" t="s">
        <v>115</v>
      </c>
      <c r="G3497" t="s">
        <v>96</v>
      </c>
      <c r="H3497" s="321">
        <v>480000000</v>
      </c>
      <c r="I3497" t="str">
        <f>Table3[[#This Row],[Company ]]&amp;Table3[[#This Row],[Product]]</f>
        <v>AmulMilk</v>
      </c>
      <c r="J3497" t="str">
        <f>INDEX('Company+Product scope'!D:D,MATCH(Table3[[#This Row],[Company+Product key]],'Company+Product scope'!C:C,0))</f>
        <v>Yes</v>
      </c>
    </row>
    <row r="3498" spans="1:10">
      <c r="A3498" t="s">
        <v>117</v>
      </c>
      <c r="B3498" t="s">
        <v>118</v>
      </c>
      <c r="C3498" t="s">
        <v>117</v>
      </c>
      <c r="D3498" t="s">
        <v>58</v>
      </c>
      <c r="E3498">
        <v>100</v>
      </c>
      <c r="F3498" t="s">
        <v>116</v>
      </c>
      <c r="G3498" t="s">
        <v>96</v>
      </c>
      <c r="H3498" s="321">
        <v>4752000000</v>
      </c>
      <c r="I3498" t="str">
        <f>Table3[[#This Row],[Company ]]&amp;Table3[[#This Row],[Product]]</f>
        <v>FonterraMilk</v>
      </c>
      <c r="J3498" t="str">
        <f>INDEX('Company+Product scope'!D:D,MATCH(Table3[[#This Row],[Company+Product key]],'Company+Product scope'!C:C,0))</f>
        <v>Yes</v>
      </c>
    </row>
    <row r="3499" spans="1:10">
      <c r="A3499" t="s">
        <v>117</v>
      </c>
      <c r="B3499" t="s">
        <v>120</v>
      </c>
      <c r="C3499" t="s">
        <v>117</v>
      </c>
      <c r="D3499" t="s">
        <v>57</v>
      </c>
      <c r="E3499">
        <v>100</v>
      </c>
      <c r="F3499" t="s">
        <v>116</v>
      </c>
      <c r="G3499" t="s">
        <v>96</v>
      </c>
      <c r="H3499" s="321">
        <v>5940000000</v>
      </c>
      <c r="I3499" t="str">
        <f>Table3[[#This Row],[Company ]]&amp;Table3[[#This Row],[Product]]</f>
        <v>Dairy Farmers of AmericaMilk</v>
      </c>
      <c r="J3499" t="str">
        <f>INDEX('Company+Product scope'!D:D,MATCH(Table3[[#This Row],[Company+Product key]],'Company+Product scope'!C:C,0))</f>
        <v>Yes</v>
      </c>
    </row>
    <row r="3500" spans="1:10">
      <c r="A3500" t="s">
        <v>117</v>
      </c>
      <c r="B3500" t="s">
        <v>121</v>
      </c>
      <c r="C3500" t="s">
        <v>117</v>
      </c>
      <c r="D3500" t="s">
        <v>64</v>
      </c>
      <c r="E3500">
        <v>100</v>
      </c>
      <c r="F3500" t="s">
        <v>116</v>
      </c>
      <c r="G3500" t="s">
        <v>96</v>
      </c>
      <c r="H3500" s="321">
        <v>5424000000</v>
      </c>
      <c r="I3500" t="str">
        <f>Table3[[#This Row],[Company ]]&amp;Table3[[#This Row],[Product]]</f>
        <v>LactalisMilk</v>
      </c>
      <c r="J3500" t="str">
        <f>INDEX('Company+Product scope'!D:D,MATCH(Table3[[#This Row],[Company+Product key]],'Company+Product scope'!C:C,0))</f>
        <v>Yes</v>
      </c>
    </row>
    <row r="3501" spans="1:10">
      <c r="A3501" t="s">
        <v>117</v>
      </c>
      <c r="B3501" t="s">
        <v>122</v>
      </c>
      <c r="C3501" t="s">
        <v>117</v>
      </c>
      <c r="D3501" t="s">
        <v>64</v>
      </c>
      <c r="E3501">
        <v>100</v>
      </c>
      <c r="F3501" t="s">
        <v>116</v>
      </c>
      <c r="G3501" t="s">
        <v>96</v>
      </c>
      <c r="H3501" s="321">
        <v>3240000000</v>
      </c>
      <c r="I3501" t="str">
        <f>Table3[[#This Row],[Company ]]&amp;Table3[[#This Row],[Product]]</f>
        <v>NestléMilk</v>
      </c>
      <c r="J3501" t="str">
        <f>INDEX('Company+Product scope'!D:D,MATCH(Table3[[#This Row],[Company+Product key]],'Company+Product scope'!C:C,0))</f>
        <v>Yes</v>
      </c>
    </row>
    <row r="3502" spans="1:10">
      <c r="A3502" t="s">
        <v>117</v>
      </c>
      <c r="B3502" t="s">
        <v>123</v>
      </c>
      <c r="C3502" t="s">
        <v>117</v>
      </c>
      <c r="D3502" t="s">
        <v>64</v>
      </c>
      <c r="E3502">
        <v>100</v>
      </c>
      <c r="F3502" t="s">
        <v>116</v>
      </c>
      <c r="G3502" t="s">
        <v>96</v>
      </c>
      <c r="H3502" s="321">
        <v>3240000000</v>
      </c>
      <c r="I3502" t="str">
        <f>Table3[[#This Row],[Company ]]&amp;Table3[[#This Row],[Product]]</f>
        <v>ArlaMilk</v>
      </c>
      <c r="J3502" t="str">
        <f>INDEX('Company+Product scope'!D:D,MATCH(Table3[[#This Row],[Company+Product key]],'Company+Product scope'!C:C,0))</f>
        <v>Yes</v>
      </c>
    </row>
    <row r="3503" spans="1:10">
      <c r="A3503" t="s">
        <v>117</v>
      </c>
      <c r="B3503" t="s">
        <v>124</v>
      </c>
      <c r="C3503" t="s">
        <v>117</v>
      </c>
      <c r="D3503" t="s">
        <v>64</v>
      </c>
      <c r="E3503">
        <v>100</v>
      </c>
      <c r="F3503" t="s">
        <v>116</v>
      </c>
      <c r="G3503" t="s">
        <v>96</v>
      </c>
      <c r="H3503" s="321">
        <v>2568000000</v>
      </c>
      <c r="I3503" t="str">
        <f>Table3[[#This Row],[Company ]]&amp;Table3[[#This Row],[Product]]</f>
        <v>FrieslandCampinaMilk</v>
      </c>
      <c r="J3503" t="str">
        <f>INDEX('Company+Product scope'!D:D,MATCH(Table3[[#This Row],[Company+Product key]],'Company+Product scope'!C:C,0))</f>
        <v>Yes</v>
      </c>
    </row>
    <row r="3504" spans="1:10">
      <c r="A3504" t="s">
        <v>117</v>
      </c>
      <c r="B3504" t="s">
        <v>125</v>
      </c>
      <c r="C3504" t="s">
        <v>117</v>
      </c>
      <c r="D3504" t="s">
        <v>64</v>
      </c>
      <c r="E3504">
        <v>100</v>
      </c>
      <c r="F3504" t="s">
        <v>116</v>
      </c>
      <c r="G3504" t="s">
        <v>96</v>
      </c>
      <c r="H3504" s="321">
        <v>256419068.78669459</v>
      </c>
      <c r="I3504" t="str">
        <f>Table3[[#This Row],[Company ]]&amp;Table3[[#This Row],[Product]]</f>
        <v>Danone-IFCNMilk</v>
      </c>
      <c r="J3504" t="str">
        <f>INDEX('Company+Product scope'!D:D,MATCH(Table3[[#This Row],[Company+Product key]],'Company+Product scope'!C:C,0))</f>
        <v>Yes</v>
      </c>
    </row>
    <row r="3505" spans="1:10">
      <c r="A3505" t="s">
        <v>117</v>
      </c>
      <c r="B3505" t="s">
        <v>125</v>
      </c>
      <c r="C3505" t="s">
        <v>117</v>
      </c>
      <c r="D3505" t="s">
        <v>88</v>
      </c>
      <c r="E3505">
        <v>100</v>
      </c>
      <c r="F3505" t="s">
        <v>116</v>
      </c>
      <c r="G3505" t="s">
        <v>96</v>
      </c>
      <c r="H3505" s="321">
        <v>140229178.24272358</v>
      </c>
      <c r="I3505" t="str">
        <f>Table3[[#This Row],[Company ]]&amp;Table3[[#This Row],[Product]]</f>
        <v>Danone-IFCNMilk</v>
      </c>
      <c r="J3505" t="str">
        <f>INDEX('Company+Product scope'!D:D,MATCH(Table3[[#This Row],[Company+Product key]],'Company+Product scope'!C:C,0))</f>
        <v>Yes</v>
      </c>
    </row>
    <row r="3506" spans="1:10">
      <c r="A3506" t="s">
        <v>117</v>
      </c>
      <c r="B3506" t="s">
        <v>125</v>
      </c>
      <c r="C3506" t="s">
        <v>117</v>
      </c>
      <c r="D3506" t="s">
        <v>78</v>
      </c>
      <c r="E3506">
        <v>100</v>
      </c>
      <c r="F3506" t="s">
        <v>116</v>
      </c>
      <c r="G3506" t="s">
        <v>96</v>
      </c>
      <c r="H3506" s="321">
        <v>245734940.92058238</v>
      </c>
      <c r="I3506" t="str">
        <f>Table3[[#This Row],[Company ]]&amp;Table3[[#This Row],[Product]]</f>
        <v>Danone-IFCNMilk</v>
      </c>
      <c r="J3506" t="str">
        <f>INDEX('Company+Product scope'!D:D,MATCH(Table3[[#This Row],[Company+Product key]],'Company+Product scope'!C:C,0))</f>
        <v>Yes</v>
      </c>
    </row>
    <row r="3507" spans="1:10">
      <c r="A3507" t="s">
        <v>117</v>
      </c>
      <c r="B3507" t="s">
        <v>125</v>
      </c>
      <c r="C3507" t="s">
        <v>117</v>
      </c>
      <c r="D3507" t="s">
        <v>57</v>
      </c>
      <c r="E3507">
        <v>100</v>
      </c>
      <c r="F3507" t="s">
        <v>116</v>
      </c>
      <c r="G3507" t="s">
        <v>96</v>
      </c>
      <c r="H3507" s="321">
        <v>387299635.14656997</v>
      </c>
      <c r="I3507" t="str">
        <f>Table3[[#This Row],[Company ]]&amp;Table3[[#This Row],[Product]]</f>
        <v>Danone-IFCNMilk</v>
      </c>
      <c r="J3507" t="str">
        <f>INDEX('Company+Product scope'!D:D,MATCH(Table3[[#This Row],[Company+Product key]],'Company+Product scope'!C:C,0))</f>
        <v>Yes</v>
      </c>
    </row>
    <row r="3508" spans="1:10">
      <c r="A3508" t="s">
        <v>117</v>
      </c>
      <c r="B3508" t="s">
        <v>125</v>
      </c>
      <c r="C3508" t="s">
        <v>117</v>
      </c>
      <c r="D3508" t="s">
        <v>54</v>
      </c>
      <c r="E3508">
        <v>100</v>
      </c>
      <c r="F3508" t="s">
        <v>116</v>
      </c>
      <c r="G3508" t="s">
        <v>96</v>
      </c>
      <c r="H3508" s="321">
        <v>117525406.52723505</v>
      </c>
      <c r="I3508" t="str">
        <f>Table3[[#This Row],[Company ]]&amp;Table3[[#This Row],[Product]]</f>
        <v>Danone-IFCNMilk</v>
      </c>
      <c r="J3508" t="str">
        <f>INDEX('Company+Product scope'!D:D,MATCH(Table3[[#This Row],[Company+Product key]],'Company+Product scope'!C:C,0))</f>
        <v>Yes</v>
      </c>
    </row>
    <row r="3509" spans="1:10">
      <c r="A3509" t="s">
        <v>117</v>
      </c>
      <c r="B3509" t="s">
        <v>125</v>
      </c>
      <c r="C3509" t="s">
        <v>117</v>
      </c>
      <c r="D3509" t="s">
        <v>82</v>
      </c>
      <c r="E3509">
        <v>100</v>
      </c>
      <c r="F3509" t="s">
        <v>116</v>
      </c>
      <c r="G3509" t="s">
        <v>96</v>
      </c>
      <c r="H3509" s="321">
        <v>39175135.509078354</v>
      </c>
      <c r="I3509" t="str">
        <f>Table3[[#This Row],[Company ]]&amp;Table3[[#This Row],[Product]]</f>
        <v>Danone-IFCNMilk</v>
      </c>
      <c r="J3509" t="str">
        <f>INDEX('Company+Product scope'!D:D,MATCH(Table3[[#This Row],[Company+Product key]],'Company+Product scope'!C:C,0))</f>
        <v>Yes</v>
      </c>
    </row>
    <row r="3510" spans="1:10">
      <c r="A3510" t="s">
        <v>117</v>
      </c>
      <c r="B3510" t="s">
        <v>125</v>
      </c>
      <c r="C3510" t="s">
        <v>117</v>
      </c>
      <c r="D3510" t="s">
        <v>126</v>
      </c>
      <c r="E3510">
        <v>100</v>
      </c>
      <c r="F3510" t="s">
        <v>116</v>
      </c>
      <c r="G3510" t="s">
        <v>96</v>
      </c>
      <c r="H3510" s="321">
        <v>21381174.448925406</v>
      </c>
      <c r="I3510" t="str">
        <f>Table3[[#This Row],[Company ]]&amp;Table3[[#This Row],[Product]]</f>
        <v>Danone-IFCNMilk</v>
      </c>
      <c r="J3510" t="str">
        <f>INDEX('Company+Product scope'!D:D,MATCH(Table3[[#This Row],[Company+Product key]],'Company+Product scope'!C:C,0))</f>
        <v>Yes</v>
      </c>
    </row>
    <row r="3511" spans="1:10">
      <c r="A3511" t="s">
        <v>117</v>
      </c>
      <c r="B3511" t="s">
        <v>127</v>
      </c>
      <c r="C3511" t="s">
        <v>117</v>
      </c>
      <c r="D3511" t="s">
        <v>57</v>
      </c>
      <c r="E3511">
        <v>100</v>
      </c>
      <c r="F3511" t="s">
        <v>116</v>
      </c>
      <c r="G3511" t="s">
        <v>96</v>
      </c>
      <c r="H3511" s="321">
        <v>2200000000</v>
      </c>
      <c r="I3511" t="str">
        <f>Table3[[#This Row],[Company ]]&amp;Table3[[#This Row],[Product]]</f>
        <v>SaputoMilk</v>
      </c>
      <c r="J3511" t="str">
        <f>INDEX('Company+Product scope'!D:D,MATCH(Table3[[#This Row],[Company+Product key]],'Company+Product scope'!C:C,0))</f>
        <v>Yes</v>
      </c>
    </row>
    <row r="3512" spans="1:10">
      <c r="A3512" t="s">
        <v>117</v>
      </c>
      <c r="B3512" t="s">
        <v>128</v>
      </c>
      <c r="C3512" t="s">
        <v>117</v>
      </c>
      <c r="D3512" t="s">
        <v>57</v>
      </c>
      <c r="E3512">
        <v>100</v>
      </c>
      <c r="F3512" t="s">
        <v>116</v>
      </c>
      <c r="G3512" t="s">
        <v>96</v>
      </c>
      <c r="H3512" s="321">
        <v>1340000000</v>
      </c>
      <c r="I3512" t="str">
        <f>Table3[[#This Row],[Company ]]&amp;Table3[[#This Row],[Product]]</f>
        <v>AgropurMilk</v>
      </c>
      <c r="J3512" t="str">
        <f>INDEX('Company+Product scope'!D:D,MATCH(Table3[[#This Row],[Company+Product key]],'Company+Product scope'!C:C,0))</f>
        <v>Yes</v>
      </c>
    </row>
    <row r="3513" spans="1:10">
      <c r="A3513" t="s">
        <v>117</v>
      </c>
      <c r="B3513" t="s">
        <v>129</v>
      </c>
      <c r="C3513" t="s">
        <v>117</v>
      </c>
      <c r="D3513" t="s">
        <v>72</v>
      </c>
      <c r="E3513">
        <v>100</v>
      </c>
      <c r="F3513" t="s">
        <v>116</v>
      </c>
      <c r="G3513" t="s">
        <v>96</v>
      </c>
      <c r="H3513" s="321">
        <v>485000000</v>
      </c>
      <c r="I3513" t="str">
        <f>Table3[[#This Row],[Company ]]&amp;Table3[[#This Row],[Product]]</f>
        <v>China Mengniu DairyMilk</v>
      </c>
      <c r="J3513" t="str">
        <f>INDEX('Company+Product scope'!D:D,MATCH(Table3[[#This Row],[Company+Product key]],'Company+Product scope'!C:C,0))</f>
        <v>Yes</v>
      </c>
    </row>
    <row r="3514" spans="1:10">
      <c r="A3514" t="s">
        <v>117</v>
      </c>
      <c r="B3514" t="s">
        <v>130</v>
      </c>
      <c r="C3514" t="s">
        <v>117</v>
      </c>
      <c r="D3514" t="s">
        <v>57</v>
      </c>
      <c r="E3514">
        <v>100</v>
      </c>
      <c r="F3514" t="s">
        <v>116</v>
      </c>
      <c r="G3514" t="s">
        <v>96</v>
      </c>
      <c r="H3514" s="321">
        <v>1800000000</v>
      </c>
      <c r="I3514" t="str">
        <f>Table3[[#This Row],[Company ]]&amp;Table3[[#This Row],[Product]]</f>
        <v>GlanbiaMilk</v>
      </c>
      <c r="J3514" t="str">
        <f>INDEX('Company+Product scope'!D:D,MATCH(Table3[[#This Row],[Company+Product key]],'Company+Product scope'!C:C,0))</f>
        <v>Yes</v>
      </c>
    </row>
    <row r="3515" spans="1:10">
      <c r="A3515" t="s">
        <v>117</v>
      </c>
      <c r="B3515" t="s">
        <v>131</v>
      </c>
      <c r="C3515" t="s">
        <v>117</v>
      </c>
      <c r="D3515" t="s">
        <v>57</v>
      </c>
      <c r="E3515">
        <v>100</v>
      </c>
      <c r="F3515" t="s">
        <v>116</v>
      </c>
      <c r="G3515" t="s">
        <v>96</v>
      </c>
      <c r="H3515" s="321">
        <v>1540000000</v>
      </c>
      <c r="I3515" t="str">
        <f>Table3[[#This Row],[Company ]]&amp;Table3[[#This Row],[Product]]</f>
        <v>California DiariesMilk</v>
      </c>
      <c r="J3515" t="str">
        <f>INDEX('Company+Product scope'!D:D,MATCH(Table3[[#This Row],[Company+Product key]],'Company+Product scope'!C:C,0))</f>
        <v>Yes</v>
      </c>
    </row>
    <row r="3516" spans="1:10">
      <c r="A3516" t="s">
        <v>117</v>
      </c>
      <c r="B3516" t="s">
        <v>132</v>
      </c>
      <c r="C3516" t="s">
        <v>117</v>
      </c>
      <c r="D3516" t="s">
        <v>72</v>
      </c>
      <c r="E3516">
        <v>100</v>
      </c>
      <c r="F3516" t="s">
        <v>116</v>
      </c>
      <c r="G3516" t="s">
        <v>96</v>
      </c>
      <c r="H3516" s="321">
        <v>500000000</v>
      </c>
      <c r="I3516" t="str">
        <f>Table3[[#This Row],[Company ]]&amp;Table3[[#This Row],[Product]]</f>
        <v>Yili Milk</v>
      </c>
      <c r="J3516" t="str">
        <f>INDEX('Company+Product scope'!D:D,MATCH(Table3[[#This Row],[Company+Product key]],'Company+Product scope'!C:C,0))</f>
        <v>Yes</v>
      </c>
    </row>
    <row r="3517" spans="1:10">
      <c r="A3517" t="s">
        <v>117</v>
      </c>
      <c r="B3517" t="s">
        <v>133</v>
      </c>
      <c r="C3517" t="s">
        <v>117</v>
      </c>
      <c r="D3517" t="s">
        <v>64</v>
      </c>
      <c r="E3517">
        <v>100</v>
      </c>
      <c r="F3517" t="s">
        <v>116</v>
      </c>
      <c r="G3517" t="s">
        <v>96</v>
      </c>
      <c r="H3517" s="321">
        <v>1608000000</v>
      </c>
      <c r="I3517" t="str">
        <f>Table3[[#This Row],[Company ]]&amp;Table3[[#This Row],[Product]]</f>
        <v>MüllerMilk</v>
      </c>
      <c r="J3517" t="str">
        <f>INDEX('Company+Product scope'!D:D,MATCH(Table3[[#This Row],[Company+Product key]],'Company+Product scope'!C:C,0))</f>
        <v>Yes</v>
      </c>
    </row>
    <row r="3518" spans="1:10">
      <c r="A3518" t="s">
        <v>117</v>
      </c>
      <c r="B3518" t="s">
        <v>134</v>
      </c>
      <c r="C3518" t="s">
        <v>117</v>
      </c>
      <c r="D3518" t="s">
        <v>135</v>
      </c>
      <c r="E3518">
        <v>100</v>
      </c>
      <c r="F3518" t="s">
        <v>116</v>
      </c>
      <c r="G3518" t="s">
        <v>96</v>
      </c>
      <c r="H3518" s="321">
        <v>288000000</v>
      </c>
      <c r="I3518" t="str">
        <f>Table3[[#This Row],[Company ]]&amp;Table3[[#This Row],[Product]]</f>
        <v>AmulMilk</v>
      </c>
      <c r="J3518" t="str">
        <f>INDEX('Company+Product scope'!D:D,MATCH(Table3[[#This Row],[Company+Product key]],'Company+Product scope'!C:C,0))</f>
        <v>Yes</v>
      </c>
    </row>
    <row r="3519" spans="1:10">
      <c r="A3519" s="336"/>
      <c r="B3519" s="214"/>
      <c r="C3519" s="214"/>
      <c r="D3519" s="214"/>
      <c r="E3519" s="214"/>
      <c r="F3519" s="214"/>
      <c r="G3519" s="214"/>
      <c r="H3519" s="337"/>
      <c r="I3519" s="214"/>
      <c r="J3519" s="338"/>
    </row>
  </sheetData>
  <sheetProtection algorithmName="SHA-512" hashValue="DWVRsSu1jErObTnBiQJYzFmC/AY2MZnJxgPcx3F2HjaXRC9jWCbcRxkWe9VR4ZNAwd3Px3+Asc+fsqM5ojDYhg==" saltValue="bvWF6aljaQtQJwltWWO3rQ=="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F789-5240-4447-AF66-3B690C337EE8}">
  <sheetPr>
    <tabColor theme="0" tint="-0.499984740745262"/>
  </sheetPr>
  <dimension ref="A1:AC94"/>
  <sheetViews>
    <sheetView workbookViewId="0">
      <selection sqref="A1:B1"/>
    </sheetView>
  </sheetViews>
  <sheetFormatPr defaultRowHeight="12.75"/>
  <cols>
    <col min="1" max="1" width="31.5703125" customWidth="1"/>
    <col min="2" max="2" width="32" customWidth="1"/>
    <col min="7" max="7" width="12.5703125" customWidth="1"/>
    <col min="8" max="8" width="30.140625" customWidth="1"/>
    <col min="9" max="9" width="22.5703125" customWidth="1"/>
    <col min="11" max="11" width="23.28515625" customWidth="1"/>
    <col min="12" max="12" width="31" customWidth="1"/>
    <col min="17" max="17" width="37" customWidth="1"/>
    <col min="18" max="18" width="24.28515625" bestFit="1" customWidth="1"/>
    <col min="19" max="19" width="22.28515625" customWidth="1"/>
    <col min="20" max="20" width="15.5703125" bestFit="1" customWidth="1"/>
    <col min="21" max="21" width="41.5703125" bestFit="1" customWidth="1"/>
    <col min="22" max="22" width="20.28515625" customWidth="1"/>
    <col min="23" max="23" width="17.5703125" customWidth="1"/>
    <col min="25" max="25" width="15.5703125" customWidth="1"/>
    <col min="26" max="26" width="21.28515625" customWidth="1"/>
    <col min="27" max="27" width="16.28515625" customWidth="1"/>
  </cols>
  <sheetData>
    <row r="1" spans="1:21" ht="28.5" customHeight="1">
      <c r="A1" s="354" t="s">
        <v>136</v>
      </c>
      <c r="B1" s="355"/>
      <c r="F1" s="365" t="s">
        <v>137</v>
      </c>
      <c r="G1" s="366"/>
      <c r="H1" s="366"/>
      <c r="I1" s="366"/>
      <c r="J1" s="367"/>
      <c r="L1" s="325" t="s">
        <v>138</v>
      </c>
      <c r="M1" s="327"/>
      <c r="N1" s="326"/>
      <c r="Q1" s="354" t="s">
        <v>139</v>
      </c>
      <c r="R1" s="368"/>
      <c r="S1" s="368"/>
      <c r="T1" s="368"/>
      <c r="U1" s="355"/>
    </row>
    <row r="2" spans="1:21" ht="14.25">
      <c r="A2" s="306"/>
      <c r="B2" s="306" t="s">
        <v>140</v>
      </c>
      <c r="F2" s="306"/>
      <c r="G2" s="306" t="s">
        <v>141</v>
      </c>
      <c r="H2" s="306" t="s">
        <v>142</v>
      </c>
      <c r="I2" s="306" t="s">
        <v>143</v>
      </c>
      <c r="J2" s="306" t="s">
        <v>144</v>
      </c>
      <c r="L2" s="306" t="s">
        <v>145</v>
      </c>
      <c r="M2" s="306" t="s">
        <v>146</v>
      </c>
      <c r="N2" s="306"/>
      <c r="Q2" s="306" t="s">
        <v>147</v>
      </c>
      <c r="R2" s="306" t="s">
        <v>148</v>
      </c>
    </row>
    <row r="3" spans="1:21">
      <c r="A3" t="s">
        <v>149</v>
      </c>
      <c r="B3" s="15">
        <f>SUM('Fig 4. &amp; Tab 1. GHGs by company'!E8:E52)/1000000000</f>
        <v>1022.7449182835613</v>
      </c>
      <c r="F3" s="2" t="s">
        <v>150</v>
      </c>
      <c r="G3" s="15">
        <v>0</v>
      </c>
      <c r="H3" s="15">
        <v>454</v>
      </c>
      <c r="I3" s="310">
        <v>428.70623676647699</v>
      </c>
      <c r="J3" s="310">
        <v>365.62452549950399</v>
      </c>
      <c r="L3" t="s">
        <v>151</v>
      </c>
      <c r="M3" s="15">
        <f>B5</f>
        <v>773.62122585391182</v>
      </c>
      <c r="Q3" t="s">
        <v>52</v>
      </c>
      <c r="R3" s="298">
        <v>240660296828.58002</v>
      </c>
    </row>
    <row r="4" spans="1:21">
      <c r="A4" t="s">
        <v>152</v>
      </c>
      <c r="B4" s="15">
        <v>879.08720000000005</v>
      </c>
      <c r="F4" s="2" t="s">
        <v>52</v>
      </c>
      <c r="G4" s="15">
        <v>240.66</v>
      </c>
      <c r="H4" s="15">
        <v>0</v>
      </c>
      <c r="I4" s="15">
        <v>0</v>
      </c>
      <c r="J4" s="15">
        <v>0</v>
      </c>
      <c r="L4" t="s">
        <v>153</v>
      </c>
      <c r="M4" s="15">
        <f>SUM('Fig 4. &amp; Tab 1. GHGs by company'!L8:L12)</f>
        <v>479.65350333020785</v>
      </c>
      <c r="Q4" t="s">
        <v>59</v>
      </c>
      <c r="R4" s="298">
        <f>GETPIVOTDATA("Value",'Fig 4. &amp; Tab 1. GHGs by company'!$A$6,"Company ","Marfrig","Indicator","Total GHGs (CO2e)")</f>
        <v>72634845072.498871</v>
      </c>
    </row>
    <row r="5" spans="1:21">
      <c r="A5" t="s">
        <v>151</v>
      </c>
      <c r="B5" s="15">
        <f>SUM('Fig 4. &amp; Tab 1. GHGs by company'!L8:M22)</f>
        <v>773.62122585391182</v>
      </c>
      <c r="F5" s="315" t="s">
        <v>59</v>
      </c>
      <c r="G5" s="15">
        <v>72.634</v>
      </c>
      <c r="H5" s="15">
        <v>0</v>
      </c>
      <c r="I5" s="15">
        <v>0</v>
      </c>
      <c r="J5" s="15">
        <v>0</v>
      </c>
      <c r="L5" t="s">
        <v>154</v>
      </c>
      <c r="M5" s="15">
        <f>'Fig 4. &amp; Tab 1. GHGs by company'!L8</f>
        <v>240.66029682858002</v>
      </c>
      <c r="Q5" t="s">
        <v>61</v>
      </c>
      <c r="R5" s="298">
        <v>57294428488.176216</v>
      </c>
    </row>
    <row r="6" spans="1:21">
      <c r="A6" t="s">
        <v>155</v>
      </c>
      <c r="B6" s="15">
        <v>670.62599999999998</v>
      </c>
      <c r="F6" s="315" t="s">
        <v>61</v>
      </c>
      <c r="G6" s="15">
        <v>57.293999999999997</v>
      </c>
      <c r="H6" s="15">
        <v>0</v>
      </c>
      <c r="I6" s="15">
        <v>0</v>
      </c>
      <c r="J6" s="15">
        <v>0</v>
      </c>
      <c r="L6" t="s">
        <v>149</v>
      </c>
      <c r="M6" s="15">
        <f>SUM('Fig 4. &amp; Tab 1. GHGs by company'!L8:L52)</f>
        <v>1022.7449182835616</v>
      </c>
      <c r="Q6" t="s">
        <v>62</v>
      </c>
      <c r="R6" s="298">
        <v>55601026674.374992</v>
      </c>
    </row>
    <row r="7" spans="1:21">
      <c r="F7" s="2" t="s">
        <v>62</v>
      </c>
      <c r="G7" s="15">
        <v>55.600999999999999</v>
      </c>
      <c r="H7" s="15">
        <v>0</v>
      </c>
      <c r="I7" s="15">
        <v>0</v>
      </c>
      <c r="J7" s="15">
        <v>0</v>
      </c>
      <c r="Q7" t="s">
        <v>60</v>
      </c>
      <c r="R7" s="298">
        <v>53462906266.577774</v>
      </c>
    </row>
    <row r="8" spans="1:21">
      <c r="A8" s="356" t="s">
        <v>156</v>
      </c>
      <c r="B8" s="357"/>
      <c r="C8" s="358"/>
      <c r="F8" s="2" t="s">
        <v>60</v>
      </c>
      <c r="G8" s="15">
        <v>53.462000000000003</v>
      </c>
      <c r="H8" s="15">
        <v>0</v>
      </c>
      <c r="I8" s="15">
        <v>0</v>
      </c>
      <c r="J8" s="15">
        <v>0</v>
      </c>
      <c r="Q8" t="s">
        <v>157</v>
      </c>
      <c r="R8" s="298">
        <f>SUM(R10:R49)</f>
        <v>545846710248.18579</v>
      </c>
    </row>
    <row r="9" spans="1:21">
      <c r="A9" s="359"/>
      <c r="B9" s="360"/>
      <c r="C9" s="361"/>
      <c r="F9" t="s">
        <v>158</v>
      </c>
      <c r="R9" s="298"/>
    </row>
    <row r="10" spans="1:21">
      <c r="A10" s="362"/>
      <c r="B10" s="363"/>
      <c r="C10" s="364"/>
      <c r="Q10" t="s">
        <v>120</v>
      </c>
      <c r="R10" s="298">
        <v>46629000000</v>
      </c>
    </row>
    <row r="11" spans="1:21">
      <c r="Q11" t="s">
        <v>121</v>
      </c>
      <c r="R11" s="298">
        <v>40228000000</v>
      </c>
    </row>
    <row r="12" spans="1:21">
      <c r="Q12" t="s">
        <v>132</v>
      </c>
      <c r="R12" s="298">
        <v>30700000000</v>
      </c>
    </row>
    <row r="13" spans="1:21">
      <c r="L13" s="298"/>
      <c r="Q13" t="s">
        <v>134</v>
      </c>
      <c r="R13" s="298">
        <v>30144000000</v>
      </c>
    </row>
    <row r="14" spans="1:21">
      <c r="L14" s="298"/>
      <c r="Q14" t="s">
        <v>129</v>
      </c>
      <c r="R14" s="298">
        <v>29779000000</v>
      </c>
    </row>
    <row r="15" spans="1:21">
      <c r="L15" s="298"/>
      <c r="Q15" t="s">
        <v>118</v>
      </c>
      <c r="R15" s="298">
        <v>25168000000</v>
      </c>
    </row>
    <row r="16" spans="1:21">
      <c r="L16" s="298"/>
      <c r="Q16" t="s">
        <v>87</v>
      </c>
      <c r="R16" s="298">
        <v>24213722523.70393</v>
      </c>
    </row>
    <row r="17" spans="1:18">
      <c r="L17" s="298"/>
      <c r="Q17" t="s">
        <v>123</v>
      </c>
      <c r="R17" s="298">
        <v>24030000000</v>
      </c>
    </row>
    <row r="18" spans="1:18">
      <c r="Q18" t="s">
        <v>122</v>
      </c>
      <c r="R18" s="298">
        <v>24030000000</v>
      </c>
    </row>
    <row r="19" spans="1:18">
      <c r="Q19" t="s">
        <v>124</v>
      </c>
      <c r="R19" s="298">
        <v>19046000000</v>
      </c>
    </row>
    <row r="20" spans="1:18">
      <c r="Q20" t="s">
        <v>63</v>
      </c>
      <c r="R20" s="298">
        <v>18232869415.384617</v>
      </c>
    </row>
    <row r="21" spans="1:18">
      <c r="P21" s="310"/>
      <c r="Q21" t="s">
        <v>125</v>
      </c>
      <c r="R21" s="298">
        <v>17384522934.435169</v>
      </c>
    </row>
    <row r="22" spans="1:18">
      <c r="P22" s="310"/>
      <c r="Q22" t="s">
        <v>127</v>
      </c>
      <c r="R22" s="298">
        <v>17270000000</v>
      </c>
    </row>
    <row r="23" spans="1:18">
      <c r="Q23" t="s">
        <v>73</v>
      </c>
      <c r="R23" s="298">
        <v>15467740386.342403</v>
      </c>
    </row>
    <row r="24" spans="1:18">
      <c r="Q24" t="s">
        <v>65</v>
      </c>
      <c r="R24" s="298">
        <v>14413972889.23077</v>
      </c>
    </row>
    <row r="25" spans="1:18">
      <c r="Q25" t="s">
        <v>130</v>
      </c>
      <c r="R25" s="298">
        <v>14130000000</v>
      </c>
    </row>
    <row r="26" spans="1:18">
      <c r="Q26" t="s">
        <v>66</v>
      </c>
      <c r="R26" s="298">
        <v>13456118553.1089</v>
      </c>
    </row>
    <row r="27" spans="1:18">
      <c r="Q27" t="s">
        <v>67</v>
      </c>
      <c r="R27" s="298">
        <v>12887237973.6</v>
      </c>
    </row>
    <row r="28" spans="1:18">
      <c r="A28" t="s">
        <v>159</v>
      </c>
      <c r="Q28" t="s">
        <v>131</v>
      </c>
      <c r="R28" s="298">
        <v>12089000000</v>
      </c>
    </row>
    <row r="29" spans="1:18">
      <c r="A29" t="s">
        <v>160</v>
      </c>
      <c r="Q29" t="s">
        <v>133</v>
      </c>
      <c r="R29" s="298">
        <v>11926000000</v>
      </c>
    </row>
    <row r="30" spans="1:18">
      <c r="Q30" t="s">
        <v>128</v>
      </c>
      <c r="R30" s="298">
        <v>10519000000</v>
      </c>
    </row>
    <row r="31" spans="1:18">
      <c r="K31" s="2"/>
      <c r="L31" s="2"/>
      <c r="Q31" t="s">
        <v>70</v>
      </c>
      <c r="R31" s="298">
        <v>10431665973</v>
      </c>
    </row>
    <row r="32" spans="1:18">
      <c r="A32" t="s">
        <v>161</v>
      </c>
      <c r="Q32" t="s">
        <v>74</v>
      </c>
      <c r="R32" s="298">
        <v>8099765163</v>
      </c>
    </row>
    <row r="33" spans="1:29">
      <c r="A33" t="s">
        <v>162</v>
      </c>
      <c r="Q33" t="s">
        <v>91</v>
      </c>
      <c r="R33" s="298">
        <v>7394505300</v>
      </c>
    </row>
    <row r="34" spans="1:29">
      <c r="Q34" t="s">
        <v>77</v>
      </c>
      <c r="R34" s="298">
        <v>6954168235</v>
      </c>
    </row>
    <row r="35" spans="1:29">
      <c r="Q35" t="s">
        <v>69</v>
      </c>
      <c r="R35" s="298">
        <v>5730107565.6000004</v>
      </c>
    </row>
    <row r="36" spans="1:29">
      <c r="B36" s="308"/>
      <c r="Q36" t="s">
        <v>89</v>
      </c>
      <c r="R36" s="298">
        <v>5570579613.2000008</v>
      </c>
    </row>
    <row r="37" spans="1:29">
      <c r="Q37" t="s">
        <v>83</v>
      </c>
      <c r="R37" s="298">
        <v>5521328672.5799999</v>
      </c>
    </row>
    <row r="38" spans="1:29">
      <c r="Q38" t="s">
        <v>75</v>
      </c>
      <c r="R38" s="298">
        <v>4940964441</v>
      </c>
    </row>
    <row r="39" spans="1:29">
      <c r="Q39" t="s">
        <v>93</v>
      </c>
      <c r="R39" s="298">
        <v>4712184750</v>
      </c>
    </row>
    <row r="40" spans="1:29">
      <c r="L40" s="308"/>
      <c r="Q40" t="s">
        <v>68</v>
      </c>
      <c r="R40" s="298">
        <v>4247481874.9999995</v>
      </c>
    </row>
    <row r="41" spans="1:29">
      <c r="C41" s="15"/>
      <c r="Q41" t="s">
        <v>84</v>
      </c>
      <c r="R41" s="298">
        <v>4103561600</v>
      </c>
    </row>
    <row r="42" spans="1:29">
      <c r="K42" s="309"/>
      <c r="L42" s="310"/>
      <c r="Q42" t="s">
        <v>76</v>
      </c>
      <c r="R42" s="298">
        <v>4079695410</v>
      </c>
    </row>
    <row r="43" spans="1:29">
      <c r="K43" s="309"/>
      <c r="L43" s="310"/>
      <c r="Q43" t="s">
        <v>92</v>
      </c>
      <c r="R43" s="298">
        <v>3670400000</v>
      </c>
    </row>
    <row r="44" spans="1:29">
      <c r="Q44" t="s">
        <v>81</v>
      </c>
      <c r="R44" s="298">
        <v>3600769449.1999998</v>
      </c>
    </row>
    <row r="45" spans="1:29">
      <c r="Q45" t="s">
        <v>79</v>
      </c>
      <c r="R45" s="298">
        <v>3424929480</v>
      </c>
    </row>
    <row r="46" spans="1:29">
      <c r="Q46" t="s">
        <v>80</v>
      </c>
      <c r="R46" s="298">
        <v>3260091360</v>
      </c>
    </row>
    <row r="47" spans="1:29">
      <c r="Q47" t="s">
        <v>85</v>
      </c>
      <c r="R47" s="298">
        <v>2992471920</v>
      </c>
      <c r="S47" s="2"/>
      <c r="T47" s="2"/>
      <c r="AB47" s="2"/>
      <c r="AC47" s="2"/>
    </row>
    <row r="48" spans="1:29">
      <c r="Q48" t="s">
        <v>94</v>
      </c>
      <c r="R48" s="298">
        <v>2761728000</v>
      </c>
      <c r="T48" s="298"/>
      <c r="AC48" s="298"/>
    </row>
    <row r="49" spans="1:29">
      <c r="Q49" t="s">
        <v>86</v>
      </c>
      <c r="R49" s="298">
        <v>2606126764.7999997</v>
      </c>
      <c r="T49" s="298"/>
      <c r="AC49" s="298"/>
    </row>
    <row r="50" spans="1:29">
      <c r="T50" s="298"/>
      <c r="AC50" s="298"/>
    </row>
    <row r="51" spans="1:29">
      <c r="T51" s="298"/>
      <c r="AC51" s="298"/>
    </row>
    <row r="52" spans="1:29">
      <c r="T52" s="298"/>
      <c r="AC52" s="298"/>
    </row>
    <row r="53" spans="1:29">
      <c r="T53" s="298"/>
      <c r="AC53" s="298"/>
    </row>
    <row r="54" spans="1:29">
      <c r="T54" s="298"/>
      <c r="AA54" s="298"/>
    </row>
    <row r="55" spans="1:29">
      <c r="T55" s="298"/>
      <c r="AA55" s="298"/>
    </row>
    <row r="56" spans="1:29">
      <c r="T56" s="298"/>
      <c r="AA56" s="298"/>
    </row>
    <row r="57" spans="1:29">
      <c r="T57" s="298"/>
      <c r="AA57" s="298"/>
    </row>
    <row r="58" spans="1:29">
      <c r="T58" s="298"/>
      <c r="AA58" s="298"/>
    </row>
    <row r="59" spans="1:29">
      <c r="T59" s="298"/>
      <c r="AA59" s="298"/>
    </row>
    <row r="60" spans="1:29">
      <c r="T60" s="298"/>
      <c r="AA60" s="298"/>
    </row>
    <row r="61" spans="1:29">
      <c r="T61" s="298"/>
      <c r="AA61" s="298"/>
    </row>
    <row r="62" spans="1:29">
      <c r="T62" s="298"/>
      <c r="AA62" s="298"/>
    </row>
    <row r="63" spans="1:29">
      <c r="T63" s="298"/>
      <c r="AA63" s="298"/>
    </row>
    <row r="64" spans="1:29" hidden="1">
      <c r="A64" s="2" t="s">
        <v>163</v>
      </c>
      <c r="H64" s="2"/>
      <c r="I64" s="2"/>
      <c r="J64" s="2"/>
      <c r="T64" s="298"/>
      <c r="AA64" s="298"/>
    </row>
    <row r="65" spans="1:27" hidden="1">
      <c r="A65" t="s">
        <v>164</v>
      </c>
      <c r="B65">
        <v>563</v>
      </c>
      <c r="H65" s="2"/>
      <c r="I65" s="2" t="s">
        <v>146</v>
      </c>
      <c r="J65" s="2"/>
      <c r="T65" s="298"/>
      <c r="AA65" s="298"/>
    </row>
    <row r="66" spans="1:27" hidden="1">
      <c r="A66" t="s">
        <v>142</v>
      </c>
      <c r="B66">
        <v>454</v>
      </c>
      <c r="H66" s="2" t="s">
        <v>165</v>
      </c>
      <c r="I66" s="2" t="e">
        <f>SUM(#REF!)</f>
        <v>#REF!</v>
      </c>
      <c r="J66" s="2"/>
      <c r="T66" s="298"/>
      <c r="AA66" s="298"/>
    </row>
    <row r="67" spans="1:27" hidden="1">
      <c r="A67" s="309" t="s">
        <v>143</v>
      </c>
      <c r="B67" s="310">
        <v>428.70623676647699</v>
      </c>
      <c r="H67" s="2" t="s">
        <v>166</v>
      </c>
      <c r="I67" s="2" t="e">
        <f>(SUM(#REF!))-SUM(#REF!)</f>
        <v>#REF!</v>
      </c>
      <c r="J67" s="2"/>
      <c r="T67" s="298"/>
      <c r="AA67" s="298"/>
    </row>
    <row r="68" spans="1:27" hidden="1">
      <c r="A68" s="309" t="s">
        <v>144</v>
      </c>
      <c r="B68" s="310">
        <v>365.62452549950399</v>
      </c>
      <c r="H68" s="2"/>
      <c r="I68" s="313"/>
      <c r="J68" s="2"/>
      <c r="T68" s="298"/>
      <c r="AA68" s="298"/>
    </row>
    <row r="69" spans="1:27" hidden="1">
      <c r="A69" t="s">
        <v>167</v>
      </c>
      <c r="B69">
        <v>191</v>
      </c>
      <c r="H69" s="2"/>
      <c r="I69" s="313"/>
      <c r="J69" s="2"/>
      <c r="T69" s="298"/>
      <c r="AA69" s="298"/>
    </row>
    <row r="70" spans="1:27" hidden="1">
      <c r="H70" s="2"/>
      <c r="I70" s="2"/>
      <c r="J70" s="2"/>
      <c r="T70" s="298"/>
      <c r="AA70" s="298"/>
    </row>
    <row r="71" spans="1:27" hidden="1">
      <c r="H71" s="2"/>
      <c r="I71" s="2"/>
      <c r="J71" s="2"/>
      <c r="T71" s="298"/>
      <c r="AA71" s="298"/>
    </row>
    <row r="72" spans="1:27" hidden="1">
      <c r="A72" s="2" t="s">
        <v>168</v>
      </c>
      <c r="H72" s="2"/>
      <c r="I72" s="2"/>
      <c r="J72" s="2"/>
      <c r="T72" s="298"/>
      <c r="AA72" s="298"/>
    </row>
    <row r="73" spans="1:27" hidden="1">
      <c r="A73" t="s">
        <v>169</v>
      </c>
      <c r="B73" s="308">
        <v>1031.6196</v>
      </c>
      <c r="H73" s="2"/>
      <c r="I73" s="2"/>
      <c r="J73" s="2"/>
      <c r="T73" s="298"/>
      <c r="AA73" s="298"/>
    </row>
    <row r="74" spans="1:27" hidden="1">
      <c r="A74" t="s">
        <v>152</v>
      </c>
      <c r="B74" s="308">
        <v>879.08720000000005</v>
      </c>
      <c r="H74" s="2"/>
      <c r="I74" s="2"/>
      <c r="J74" s="2"/>
      <c r="T74" s="298"/>
      <c r="AA74" s="298"/>
    </row>
    <row r="75" spans="1:27" hidden="1">
      <c r="A75" t="s">
        <v>170</v>
      </c>
      <c r="B75" s="308">
        <v>800.00630000000001</v>
      </c>
      <c r="H75" s="2"/>
      <c r="I75" s="2"/>
      <c r="J75" s="2"/>
      <c r="T75" s="298"/>
      <c r="AA75" s="298"/>
    </row>
    <row r="76" spans="1:27" hidden="1">
      <c r="A76" t="s">
        <v>171</v>
      </c>
      <c r="B76" s="308">
        <v>777.87103999999999</v>
      </c>
      <c r="H76" s="2"/>
      <c r="I76" s="2"/>
      <c r="J76" s="2"/>
      <c r="T76" s="298"/>
      <c r="AA76" s="298"/>
    </row>
    <row r="77" spans="1:27" hidden="1">
      <c r="A77" t="s">
        <v>155</v>
      </c>
      <c r="B77" s="308">
        <v>670.62599999999998</v>
      </c>
      <c r="H77" s="2"/>
      <c r="I77" s="2"/>
      <c r="J77" s="2"/>
      <c r="T77" s="298"/>
      <c r="AA77" s="298"/>
    </row>
    <row r="78" spans="1:27" hidden="1">
      <c r="A78" t="s">
        <v>172</v>
      </c>
      <c r="B78" s="308">
        <v>580.98749999999995</v>
      </c>
      <c r="H78" s="2"/>
      <c r="I78" s="2"/>
      <c r="J78" s="2"/>
      <c r="T78" s="298"/>
      <c r="AA78" s="298"/>
    </row>
    <row r="79" spans="1:27" hidden="1">
      <c r="A79" t="s">
        <v>173</v>
      </c>
      <c r="B79" s="308">
        <v>422.01141999999999</v>
      </c>
      <c r="H79" s="2"/>
      <c r="I79" s="2"/>
      <c r="J79" s="2"/>
      <c r="T79" s="298"/>
      <c r="AA79" s="298"/>
    </row>
    <row r="80" spans="1:27" hidden="1">
      <c r="A80" t="s">
        <v>174</v>
      </c>
      <c r="B80" s="308">
        <v>62.760187999999999</v>
      </c>
      <c r="H80" s="2"/>
      <c r="I80" s="2"/>
      <c r="J80" s="2"/>
      <c r="T80" s="298"/>
      <c r="AA80" s="298"/>
    </row>
    <row r="81" spans="2:27" hidden="1">
      <c r="B81" s="15"/>
      <c r="H81" s="2"/>
      <c r="I81" s="2"/>
      <c r="J81" s="2"/>
      <c r="T81" s="298"/>
      <c r="AA81" s="298"/>
    </row>
    <row r="82" spans="2:27" hidden="1">
      <c r="B82" s="312"/>
      <c r="H82" s="2"/>
      <c r="I82" s="2"/>
      <c r="J82" s="2"/>
      <c r="T82" s="298"/>
      <c r="AA82" s="298"/>
    </row>
    <row r="83" spans="2:27" hidden="1">
      <c r="B83" s="312"/>
      <c r="H83" s="2"/>
      <c r="I83" s="2"/>
      <c r="J83" s="2"/>
      <c r="T83" s="298"/>
      <c r="AA83" s="298"/>
    </row>
    <row r="84" spans="2:27" hidden="1">
      <c r="H84" s="2"/>
      <c r="I84" s="2"/>
      <c r="J84" s="2"/>
      <c r="T84" s="298"/>
      <c r="AA84" s="298"/>
    </row>
    <row r="85" spans="2:27" hidden="1">
      <c r="H85" s="2"/>
      <c r="I85" s="2"/>
      <c r="J85" s="2"/>
      <c r="T85" s="298"/>
      <c r="AA85" s="298"/>
    </row>
    <row r="86" spans="2:27" hidden="1">
      <c r="B86" s="15"/>
      <c r="H86" s="2"/>
      <c r="I86" s="2"/>
      <c r="J86" s="2"/>
      <c r="T86" s="298"/>
      <c r="AA86" s="298"/>
    </row>
    <row r="87" spans="2:27" hidden="1">
      <c r="B87" s="312"/>
      <c r="H87" s="2"/>
      <c r="I87" s="2"/>
      <c r="J87" s="2"/>
      <c r="T87" s="298"/>
      <c r="AA87" s="298"/>
    </row>
    <row r="88" spans="2:27">
      <c r="B88" s="312"/>
      <c r="T88" s="298"/>
      <c r="AA88" s="298"/>
    </row>
    <row r="89" spans="2:27">
      <c r="T89" s="298"/>
      <c r="AA89" s="298"/>
    </row>
    <row r="90" spans="2:27">
      <c r="T90" s="298"/>
      <c r="AA90" s="298"/>
    </row>
    <row r="91" spans="2:27">
      <c r="T91" s="298"/>
      <c r="AA91" s="298"/>
    </row>
    <row r="92" spans="2:27">
      <c r="T92" s="298"/>
      <c r="AA92" s="298"/>
    </row>
    <row r="93" spans="2:27">
      <c r="T93" s="298"/>
      <c r="AA93" s="298"/>
    </row>
    <row r="94" spans="2:27">
      <c r="AA94" s="298"/>
    </row>
  </sheetData>
  <sheetProtection algorithmName="SHA-512" hashValue="9msmD0xaIWYgbtgKLX6aDQgwFF3hzcaSsBOEP+odRRgma4tWMd2mwK16UcpXHaPZdNdt0vQHRYDKbTBe5qVHDg==" saltValue="C/EQXjVdPdz9QsFo60WoKQ==" spinCount="100000" sheet="1" objects="1" scenarios="1"/>
  <mergeCells count="4">
    <mergeCell ref="A1:B1"/>
    <mergeCell ref="A8:C10"/>
    <mergeCell ref="F1:J1"/>
    <mergeCell ref="Q1:U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99FF8-3411-446F-B229-EE6AF4E340FC}">
  <sheetPr>
    <tabColor rgb="FFA1CA47"/>
  </sheetPr>
  <dimension ref="A1:N61"/>
  <sheetViews>
    <sheetView topLeftCell="H1" workbookViewId="0">
      <selection activeCell="L40" sqref="L40"/>
    </sheetView>
  </sheetViews>
  <sheetFormatPr defaultRowHeight="12.75"/>
  <cols>
    <col min="1" max="1" width="41.5703125" hidden="1" customWidth="1"/>
    <col min="2" max="2" width="15.5703125" hidden="1" customWidth="1"/>
    <col min="3" max="3" width="14.5703125" hidden="1" customWidth="1"/>
    <col min="4" max="4" width="14.85546875" hidden="1" customWidth="1"/>
    <col min="5" max="5" width="17" hidden="1" customWidth="1"/>
    <col min="6" max="7" width="0" hidden="1" customWidth="1"/>
    <col min="8" max="8" width="20.85546875" customWidth="1"/>
    <col min="9" max="9" width="11.7109375" bestFit="1" customWidth="1"/>
    <col min="10" max="11" width="12" bestFit="1" customWidth="1"/>
    <col min="12" max="12" width="10.7109375" bestFit="1" customWidth="1"/>
    <col min="14" max="14" width="39" bestFit="1" customWidth="1"/>
    <col min="15" max="15" width="35.85546875" bestFit="1" customWidth="1"/>
    <col min="16" max="16" width="31.42578125" bestFit="1" customWidth="1"/>
    <col min="17" max="17" width="29.42578125" bestFit="1" customWidth="1"/>
    <col min="18" max="18" width="23.5703125" bestFit="1" customWidth="1"/>
    <col min="19" max="19" width="28" bestFit="1" customWidth="1"/>
    <col min="20" max="20" width="28.42578125" bestFit="1" customWidth="1"/>
    <col min="21" max="21" width="14.5703125" bestFit="1" customWidth="1"/>
    <col min="22" max="22" width="18" bestFit="1" customWidth="1"/>
  </cols>
  <sheetData>
    <row r="1" spans="1:14" ht="45">
      <c r="H1" s="354" t="s">
        <v>175</v>
      </c>
      <c r="I1" s="368"/>
      <c r="J1" s="368"/>
      <c r="K1" s="368"/>
      <c r="L1" s="368"/>
      <c r="N1" s="341" t="s">
        <v>176</v>
      </c>
    </row>
    <row r="2" spans="1:14" ht="31.5" customHeight="1">
      <c r="G2" s="42"/>
    </row>
    <row r="3" spans="1:14">
      <c r="A3" s="192" t="s">
        <v>46</v>
      </c>
      <c r="B3" s="299">
        <v>100</v>
      </c>
      <c r="G3" s="42"/>
    </row>
    <row r="4" spans="1:14">
      <c r="A4" s="192" t="s">
        <v>39</v>
      </c>
      <c r="B4" t="s">
        <v>177</v>
      </c>
      <c r="G4" s="42"/>
    </row>
    <row r="5" spans="1:14">
      <c r="E5" s="298"/>
      <c r="L5" s="300"/>
    </row>
    <row r="6" spans="1:14">
      <c r="A6" s="192" t="s">
        <v>178</v>
      </c>
      <c r="B6" s="192" t="s">
        <v>47</v>
      </c>
      <c r="I6" s="300"/>
    </row>
    <row r="7" spans="1:14">
      <c r="A7" s="192" t="s">
        <v>43</v>
      </c>
      <c r="B7" t="s">
        <v>103</v>
      </c>
      <c r="C7" t="s">
        <v>104</v>
      </c>
      <c r="D7" t="s">
        <v>105</v>
      </c>
      <c r="E7" t="s">
        <v>101</v>
      </c>
      <c r="H7" t="s">
        <v>147</v>
      </c>
      <c r="I7" t="s">
        <v>179</v>
      </c>
      <c r="J7" t="s">
        <v>180</v>
      </c>
      <c r="K7" t="s">
        <v>181</v>
      </c>
      <c r="L7" t="s">
        <v>182</v>
      </c>
    </row>
    <row r="8" spans="1:14">
      <c r="A8" t="s">
        <v>52</v>
      </c>
      <c r="B8" s="298">
        <v>121960990439.29396</v>
      </c>
      <c r="C8" s="298">
        <v>90130826241.248413</v>
      </c>
      <c r="D8" s="298">
        <v>28568480148.037613</v>
      </c>
      <c r="E8" s="298">
        <v>240660296828.58002</v>
      </c>
      <c r="G8" s="301"/>
      <c r="H8" t="str">
        <f>A8</f>
        <v>JBS</v>
      </c>
      <c r="I8" s="300">
        <f>B8/1000000000</f>
        <v>121.96099043929397</v>
      </c>
      <c r="J8" s="300">
        <f t="shared" ref="J8:L52" si="0">C8/1000000000</f>
        <v>90.130826241248414</v>
      </c>
      <c r="K8" s="300">
        <f t="shared" si="0"/>
        <v>28.568480148037612</v>
      </c>
      <c r="L8" s="300">
        <f t="shared" si="0"/>
        <v>240.66029682858002</v>
      </c>
    </row>
    <row r="9" spans="1:14">
      <c r="A9" t="s">
        <v>59</v>
      </c>
      <c r="B9" s="298">
        <v>40023655112.694199</v>
      </c>
      <c r="C9" s="298">
        <v>24828265924.112694</v>
      </c>
      <c r="D9" s="298">
        <v>7782924035.6919842</v>
      </c>
      <c r="E9" s="298">
        <v>72634845072.498871</v>
      </c>
      <c r="G9" s="301"/>
      <c r="H9" t="str">
        <f t="shared" ref="H9:H52" si="1">A9</f>
        <v>Marfrig</v>
      </c>
      <c r="I9" s="300">
        <f t="shared" ref="I9:I52" si="2">B9/1000000000</f>
        <v>40.0236551126942</v>
      </c>
      <c r="J9" s="300">
        <f t="shared" si="0"/>
        <v>24.828265924112692</v>
      </c>
      <c r="K9" s="300">
        <f t="shared" si="0"/>
        <v>7.782924035691984</v>
      </c>
      <c r="L9" s="300">
        <f t="shared" si="0"/>
        <v>72.634845072498877</v>
      </c>
    </row>
    <row r="10" spans="1:14">
      <c r="A10" t="s">
        <v>61</v>
      </c>
      <c r="B10" s="298">
        <v>28248323212.512772</v>
      </c>
      <c r="C10" s="298">
        <v>19168522806.519047</v>
      </c>
      <c r="D10" s="298">
        <v>9877582469.1444054</v>
      </c>
      <c r="E10" s="298">
        <v>57294428488.176216</v>
      </c>
      <c r="G10" s="301"/>
      <c r="H10" t="str">
        <f t="shared" si="1"/>
        <v>Tyson</v>
      </c>
      <c r="I10" s="300">
        <f t="shared" si="2"/>
        <v>28.248323212512773</v>
      </c>
      <c r="J10" s="300">
        <f t="shared" si="0"/>
        <v>19.168522806519046</v>
      </c>
      <c r="K10" s="300">
        <f t="shared" si="0"/>
        <v>9.8775824691444054</v>
      </c>
      <c r="L10" s="300">
        <f t="shared" si="0"/>
        <v>57.294428488176216</v>
      </c>
    </row>
    <row r="11" spans="1:14">
      <c r="A11" t="s">
        <v>62</v>
      </c>
      <c r="B11" s="298">
        <v>29578425725.333332</v>
      </c>
      <c r="C11" s="298">
        <v>21759383975.875</v>
      </c>
      <c r="D11" s="298">
        <v>4263216973.166666</v>
      </c>
      <c r="E11" s="298">
        <v>55601026674.374992</v>
      </c>
      <c r="G11" s="301"/>
      <c r="H11" t="str">
        <f t="shared" si="1"/>
        <v>Minerva</v>
      </c>
      <c r="I11" s="300">
        <f t="shared" si="2"/>
        <v>29.578425725333332</v>
      </c>
      <c r="J11" s="300">
        <f t="shared" si="0"/>
        <v>21.759383975875</v>
      </c>
      <c r="K11" s="300">
        <f t="shared" si="0"/>
        <v>4.2632169731666663</v>
      </c>
      <c r="L11" s="300">
        <f t="shared" si="0"/>
        <v>55.601026674374992</v>
      </c>
    </row>
    <row r="12" spans="1:14">
      <c r="A12" t="s">
        <v>60</v>
      </c>
      <c r="B12" s="298">
        <v>29132993983.466663</v>
      </c>
      <c r="C12" s="298">
        <v>14223214473.733332</v>
      </c>
      <c r="D12" s="298">
        <v>10106697809.377777</v>
      </c>
      <c r="E12" s="298">
        <v>53462906266.577774</v>
      </c>
      <c r="G12" s="301"/>
      <c r="H12" t="str">
        <f t="shared" si="1"/>
        <v>Cargill</v>
      </c>
      <c r="I12" s="300">
        <f t="shared" si="2"/>
        <v>29.132993983466662</v>
      </c>
      <c r="J12" s="300">
        <f t="shared" si="0"/>
        <v>14.223214473733332</v>
      </c>
      <c r="K12" s="300">
        <f t="shared" si="0"/>
        <v>10.106697809377778</v>
      </c>
      <c r="L12" s="300">
        <f t="shared" si="0"/>
        <v>53.462906266577775</v>
      </c>
    </row>
    <row r="13" spans="1:14">
      <c r="A13" t="s">
        <v>120</v>
      </c>
      <c r="B13" s="298">
        <v>28512000000</v>
      </c>
      <c r="C13" s="298">
        <v>12177000000</v>
      </c>
      <c r="D13" s="298">
        <v>5940000000</v>
      </c>
      <c r="E13" s="298">
        <v>46629000000</v>
      </c>
      <c r="G13" s="301"/>
      <c r="H13" t="str">
        <f t="shared" si="1"/>
        <v>Dairy Farmers of America</v>
      </c>
      <c r="I13" s="300">
        <f t="shared" si="2"/>
        <v>28.512</v>
      </c>
      <c r="J13" s="300">
        <f t="shared" si="0"/>
        <v>12.177</v>
      </c>
      <c r="K13" s="300">
        <f t="shared" si="0"/>
        <v>5.94</v>
      </c>
      <c r="L13" s="300">
        <f t="shared" si="0"/>
        <v>46.628999999999998</v>
      </c>
    </row>
    <row r="14" spans="1:14">
      <c r="A14" t="s">
        <v>121</v>
      </c>
      <c r="B14" s="298">
        <v>22374000000</v>
      </c>
      <c r="C14" s="298">
        <v>10396000000</v>
      </c>
      <c r="D14" s="298">
        <v>7458000000</v>
      </c>
      <c r="E14" s="298">
        <v>40228000000</v>
      </c>
      <c r="G14" s="301"/>
      <c r="H14" t="str">
        <f t="shared" si="1"/>
        <v>Lactalis</v>
      </c>
      <c r="I14" s="300">
        <f t="shared" si="2"/>
        <v>22.373999999999999</v>
      </c>
      <c r="J14" s="300">
        <f t="shared" si="0"/>
        <v>10.396000000000001</v>
      </c>
      <c r="K14" s="300">
        <f t="shared" si="0"/>
        <v>7.4580000000000002</v>
      </c>
      <c r="L14" s="300">
        <f t="shared" si="0"/>
        <v>40.228000000000002</v>
      </c>
    </row>
    <row r="15" spans="1:14">
      <c r="A15" t="s">
        <v>132</v>
      </c>
      <c r="B15" s="298">
        <v>20900000000</v>
      </c>
      <c r="C15" s="298">
        <v>5900000000</v>
      </c>
      <c r="D15" s="298">
        <v>3900000000</v>
      </c>
      <c r="E15" s="298">
        <v>30700000000</v>
      </c>
      <c r="G15" s="301"/>
      <c r="H15" t="str">
        <f t="shared" si="1"/>
        <v xml:space="preserve">Yili </v>
      </c>
      <c r="I15" s="300">
        <f t="shared" si="2"/>
        <v>20.9</v>
      </c>
      <c r="J15" s="300">
        <f t="shared" si="0"/>
        <v>5.9</v>
      </c>
      <c r="K15" s="300">
        <f t="shared" si="0"/>
        <v>3.9</v>
      </c>
      <c r="L15" s="300">
        <f t="shared" si="0"/>
        <v>30.7</v>
      </c>
    </row>
    <row r="16" spans="1:14">
      <c r="A16" t="s">
        <v>134</v>
      </c>
      <c r="B16" s="298">
        <v>20832000000</v>
      </c>
      <c r="C16" s="298">
        <v>4416000000</v>
      </c>
      <c r="D16" s="298">
        <v>4896000000</v>
      </c>
      <c r="E16" s="298">
        <v>30144000000</v>
      </c>
      <c r="G16" s="301"/>
      <c r="H16" t="str">
        <f t="shared" si="1"/>
        <v>Amul</v>
      </c>
      <c r="I16" s="300">
        <f t="shared" si="2"/>
        <v>20.832000000000001</v>
      </c>
      <c r="J16" s="300">
        <f t="shared" si="0"/>
        <v>4.4160000000000004</v>
      </c>
      <c r="K16" s="300">
        <f t="shared" si="0"/>
        <v>4.8959999999999999</v>
      </c>
      <c r="L16" s="300">
        <f t="shared" si="0"/>
        <v>30.143999999999998</v>
      </c>
    </row>
    <row r="17" spans="1:12">
      <c r="A17" t="s">
        <v>129</v>
      </c>
      <c r="B17" s="298">
        <v>20273000000</v>
      </c>
      <c r="C17" s="298">
        <v>5723000000</v>
      </c>
      <c r="D17" s="298">
        <v>3783000000</v>
      </c>
      <c r="E17" s="298">
        <v>29779000000</v>
      </c>
      <c r="G17" s="301"/>
      <c r="H17" t="str">
        <f t="shared" si="1"/>
        <v>China Mengniu Dairy</v>
      </c>
      <c r="I17" s="300">
        <f t="shared" si="2"/>
        <v>20.273</v>
      </c>
      <c r="J17" s="300">
        <f t="shared" si="0"/>
        <v>5.7229999999999999</v>
      </c>
      <c r="K17" s="300">
        <f t="shared" si="0"/>
        <v>3.7829999999999999</v>
      </c>
      <c r="L17" s="300">
        <f t="shared" si="0"/>
        <v>29.779</v>
      </c>
    </row>
    <row r="18" spans="1:12">
      <c r="A18" t="s">
        <v>118</v>
      </c>
      <c r="B18" s="298">
        <v>14784000000</v>
      </c>
      <c r="C18" s="298">
        <v>8272000000</v>
      </c>
      <c r="D18" s="298">
        <v>2112000000</v>
      </c>
      <c r="E18" s="298">
        <v>25168000000</v>
      </c>
      <c r="G18" s="301"/>
      <c r="H18" t="str">
        <f t="shared" si="1"/>
        <v>Fonterra</v>
      </c>
      <c r="I18" s="300">
        <f t="shared" si="2"/>
        <v>14.784000000000001</v>
      </c>
      <c r="J18" s="300">
        <f t="shared" si="0"/>
        <v>8.2720000000000002</v>
      </c>
      <c r="K18" s="300">
        <f t="shared" si="0"/>
        <v>2.1120000000000001</v>
      </c>
      <c r="L18" s="300">
        <f t="shared" si="0"/>
        <v>25.167999999999999</v>
      </c>
    </row>
    <row r="19" spans="1:12">
      <c r="A19" t="s">
        <v>87</v>
      </c>
      <c r="B19" s="298">
        <v>9768440148.8097649</v>
      </c>
      <c r="C19" s="298">
        <v>10950753168.459644</v>
      </c>
      <c r="D19" s="298">
        <v>3494529206.4345198</v>
      </c>
      <c r="E19" s="298">
        <v>24213722523.70393</v>
      </c>
      <c r="G19" s="301"/>
      <c r="H19" t="str">
        <f t="shared" si="1"/>
        <v>WH Group</v>
      </c>
      <c r="I19" s="300">
        <f t="shared" si="2"/>
        <v>9.7684401488097645</v>
      </c>
      <c r="J19" s="300">
        <f t="shared" si="0"/>
        <v>10.950753168459645</v>
      </c>
      <c r="K19" s="300">
        <f t="shared" si="0"/>
        <v>3.4945292064345197</v>
      </c>
      <c r="L19" s="300">
        <f t="shared" si="0"/>
        <v>24.213722523703929</v>
      </c>
    </row>
    <row r="20" spans="1:12">
      <c r="A20" t="s">
        <v>123</v>
      </c>
      <c r="B20" s="298">
        <v>13365000000</v>
      </c>
      <c r="C20" s="298">
        <v>6210000000</v>
      </c>
      <c r="D20" s="298">
        <v>4455000000</v>
      </c>
      <c r="E20" s="298">
        <v>24030000000</v>
      </c>
      <c r="G20" s="301"/>
      <c r="H20" t="str">
        <f t="shared" si="1"/>
        <v>Arla</v>
      </c>
      <c r="I20" s="300">
        <f t="shared" si="2"/>
        <v>13.365</v>
      </c>
      <c r="J20" s="300">
        <f t="shared" si="0"/>
        <v>6.21</v>
      </c>
      <c r="K20" s="300">
        <f t="shared" si="0"/>
        <v>4.4550000000000001</v>
      </c>
      <c r="L20" s="300">
        <f t="shared" si="0"/>
        <v>24.03</v>
      </c>
    </row>
    <row r="21" spans="1:12">
      <c r="A21" t="s">
        <v>122</v>
      </c>
      <c r="B21" s="298">
        <v>13365000000</v>
      </c>
      <c r="C21" s="298">
        <v>6210000000</v>
      </c>
      <c r="D21" s="298">
        <v>4455000000</v>
      </c>
      <c r="E21" s="298">
        <v>24030000000</v>
      </c>
      <c r="G21" s="301"/>
      <c r="H21" t="str">
        <f t="shared" si="1"/>
        <v>Nestlé</v>
      </c>
      <c r="I21" s="300">
        <f t="shared" si="2"/>
        <v>13.365</v>
      </c>
      <c r="J21" s="300">
        <f t="shared" si="0"/>
        <v>6.21</v>
      </c>
      <c r="K21" s="300">
        <f t="shared" si="0"/>
        <v>4.4550000000000001</v>
      </c>
      <c r="L21" s="300">
        <f t="shared" si="0"/>
        <v>24.03</v>
      </c>
    </row>
    <row r="22" spans="1:12">
      <c r="A22" t="s">
        <v>124</v>
      </c>
      <c r="B22" s="298">
        <v>10593000000</v>
      </c>
      <c r="C22" s="298">
        <v>4922000000</v>
      </c>
      <c r="D22" s="298">
        <v>3531000000</v>
      </c>
      <c r="E22" s="298">
        <v>19046000000</v>
      </c>
      <c r="G22" s="301"/>
      <c r="H22" t="str">
        <f t="shared" si="1"/>
        <v>FrieslandCampina</v>
      </c>
      <c r="I22" s="300">
        <f t="shared" si="2"/>
        <v>10.593</v>
      </c>
      <c r="J22" s="300">
        <f t="shared" si="0"/>
        <v>4.9219999999999997</v>
      </c>
      <c r="K22" s="300">
        <f t="shared" si="0"/>
        <v>3.5310000000000001</v>
      </c>
      <c r="L22" s="300">
        <f t="shared" si="0"/>
        <v>19.045999999999999</v>
      </c>
    </row>
    <row r="23" spans="1:12">
      <c r="A23" t="s">
        <v>63</v>
      </c>
      <c r="B23" s="298">
        <v>9881426953.8461552</v>
      </c>
      <c r="C23" s="298">
        <v>4252407138.4615393</v>
      </c>
      <c r="D23" s="298">
        <v>4099035323.0769243</v>
      </c>
      <c r="E23" s="298">
        <v>18232869415.384617</v>
      </c>
      <c r="G23" s="301"/>
      <c r="H23" t="str">
        <f t="shared" si="1"/>
        <v>Bigard</v>
      </c>
      <c r="I23" s="300">
        <f t="shared" si="2"/>
        <v>9.8814269538461552</v>
      </c>
      <c r="J23" s="300">
        <f t="shared" si="0"/>
        <v>4.2524071384615389</v>
      </c>
      <c r="K23" s="300">
        <f t="shared" si="0"/>
        <v>4.0990353230769241</v>
      </c>
      <c r="L23" s="300">
        <f t="shared" si="0"/>
        <v>18.232869415384616</v>
      </c>
    </row>
    <row r="24" spans="1:12">
      <c r="A24" t="s">
        <v>125</v>
      </c>
      <c r="B24" s="298">
        <v>10136019100.57539</v>
      </c>
      <c r="C24" s="298">
        <v>4726625216.5116215</v>
      </c>
      <c r="D24" s="298">
        <v>2521878617.3481584</v>
      </c>
      <c r="E24" s="298">
        <v>17384522934.435169</v>
      </c>
      <c r="G24" s="301"/>
      <c r="H24" t="str">
        <f t="shared" si="1"/>
        <v>Danone-IFCN</v>
      </c>
      <c r="I24" s="300">
        <f t="shared" si="2"/>
        <v>10.136019100575389</v>
      </c>
      <c r="J24" s="300">
        <f t="shared" si="0"/>
        <v>4.7266252165116214</v>
      </c>
      <c r="K24" s="300">
        <f t="shared" si="0"/>
        <v>2.5218786173481584</v>
      </c>
      <c r="L24" s="300">
        <f t="shared" si="0"/>
        <v>17.384522934435168</v>
      </c>
    </row>
    <row r="25" spans="1:12">
      <c r="A25" t="s">
        <v>127</v>
      </c>
      <c r="B25" s="298">
        <v>10560000000</v>
      </c>
      <c r="C25" s="298">
        <v>4510000000</v>
      </c>
      <c r="D25" s="298">
        <v>2200000000</v>
      </c>
      <c r="E25" s="298">
        <v>17270000000</v>
      </c>
      <c r="G25" s="301"/>
      <c r="H25" t="str">
        <f t="shared" si="1"/>
        <v>Saputo</v>
      </c>
      <c r="I25" s="300">
        <f t="shared" si="2"/>
        <v>10.56</v>
      </c>
      <c r="J25" s="300">
        <f t="shared" si="0"/>
        <v>4.51</v>
      </c>
      <c r="K25" s="300">
        <f t="shared" si="0"/>
        <v>2.2000000000000002</v>
      </c>
      <c r="L25" s="300">
        <f t="shared" si="0"/>
        <v>17.27</v>
      </c>
    </row>
    <row r="26" spans="1:12">
      <c r="A26" t="s">
        <v>73</v>
      </c>
      <c r="B26" s="298">
        <v>1848741557.9776001</v>
      </c>
      <c r="C26" s="298">
        <v>11107375966.169605</v>
      </c>
      <c r="D26" s="298">
        <v>2511622862.1952004</v>
      </c>
      <c r="E26" s="298">
        <v>15467740386.342403</v>
      </c>
      <c r="G26" s="301"/>
      <c r="H26" t="str">
        <f t="shared" si="1"/>
        <v>BRF</v>
      </c>
      <c r="I26" s="300">
        <f t="shared" si="2"/>
        <v>1.8487415579776001</v>
      </c>
      <c r="J26" s="300">
        <f t="shared" si="0"/>
        <v>11.107375966169606</v>
      </c>
      <c r="K26" s="300">
        <f t="shared" si="0"/>
        <v>2.5116228621952006</v>
      </c>
      <c r="L26" s="300">
        <f t="shared" si="0"/>
        <v>15.467740386342403</v>
      </c>
    </row>
    <row r="27" spans="1:12">
      <c r="A27" t="s">
        <v>65</v>
      </c>
      <c r="B27" s="298">
        <v>8658487212.3076916</v>
      </c>
      <c r="C27" s="298">
        <v>2486035563.0769229</v>
      </c>
      <c r="D27" s="298">
        <v>3269450113.8461537</v>
      </c>
      <c r="E27" s="298">
        <v>14413972889.23077</v>
      </c>
      <c r="G27" s="301"/>
      <c r="H27" t="str">
        <f t="shared" si="1"/>
        <v>Gruppo Cremonini</v>
      </c>
      <c r="I27" s="300">
        <f t="shared" si="2"/>
        <v>8.6584872123076924</v>
      </c>
      <c r="J27" s="300">
        <f t="shared" si="0"/>
        <v>2.4860355630769231</v>
      </c>
      <c r="K27" s="300">
        <f t="shared" si="0"/>
        <v>3.2694501138461538</v>
      </c>
      <c r="L27" s="300">
        <f t="shared" si="0"/>
        <v>14.41397288923077</v>
      </c>
    </row>
    <row r="28" spans="1:12">
      <c r="A28" t="s">
        <v>130</v>
      </c>
      <c r="B28" s="298">
        <v>8640000000</v>
      </c>
      <c r="C28" s="298">
        <v>3690000000</v>
      </c>
      <c r="D28" s="298">
        <v>1800000000</v>
      </c>
      <c r="E28" s="298">
        <v>14130000000</v>
      </c>
      <c r="G28" s="301"/>
      <c r="H28" t="str">
        <f t="shared" si="1"/>
        <v>Glanbia</v>
      </c>
      <c r="I28" s="300">
        <f t="shared" si="2"/>
        <v>8.64</v>
      </c>
      <c r="J28" s="300">
        <f t="shared" si="0"/>
        <v>3.69</v>
      </c>
      <c r="K28" s="300">
        <f t="shared" si="0"/>
        <v>1.8</v>
      </c>
      <c r="L28" s="300">
        <f t="shared" si="0"/>
        <v>14.13</v>
      </c>
    </row>
    <row r="29" spans="1:12">
      <c r="A29" t="s">
        <v>67</v>
      </c>
      <c r="B29" s="298">
        <v>5386165002</v>
      </c>
      <c r="C29" s="298">
        <v>4432585813.8000002</v>
      </c>
      <c r="D29" s="298">
        <v>2780885079.3000002</v>
      </c>
      <c r="E29" s="298">
        <v>12599635895.1</v>
      </c>
      <c r="G29" s="301"/>
      <c r="H29" t="str">
        <f t="shared" si="1"/>
        <v>Danish Crown</v>
      </c>
      <c r="I29" s="300">
        <f t="shared" si="2"/>
        <v>5.3861650020000003</v>
      </c>
      <c r="J29" s="300">
        <f t="shared" si="0"/>
        <v>4.4325858138000003</v>
      </c>
      <c r="K29" s="300">
        <f t="shared" si="0"/>
        <v>2.7808850793000004</v>
      </c>
      <c r="L29" s="300">
        <f t="shared" si="0"/>
        <v>12.5996358951</v>
      </c>
    </row>
    <row r="30" spans="1:12">
      <c r="A30" t="s">
        <v>131</v>
      </c>
      <c r="B30" s="298">
        <v>7392000000</v>
      </c>
      <c r="C30" s="298">
        <v>3157000000</v>
      </c>
      <c r="D30" s="298">
        <v>1540000000</v>
      </c>
      <c r="E30" s="298">
        <v>12089000000</v>
      </c>
      <c r="G30" s="301"/>
      <c r="H30" t="str">
        <f t="shared" si="1"/>
        <v>California Diaries</v>
      </c>
      <c r="I30" s="300">
        <f t="shared" si="2"/>
        <v>7.3920000000000003</v>
      </c>
      <c r="J30" s="300">
        <f t="shared" si="0"/>
        <v>3.157</v>
      </c>
      <c r="K30" s="300">
        <f t="shared" si="0"/>
        <v>1.54</v>
      </c>
      <c r="L30" s="300">
        <f t="shared" si="0"/>
        <v>12.089</v>
      </c>
    </row>
    <row r="31" spans="1:12">
      <c r="A31" t="s">
        <v>133</v>
      </c>
      <c r="B31" s="298">
        <v>6633000000</v>
      </c>
      <c r="C31" s="298">
        <v>3082000000</v>
      </c>
      <c r="D31" s="298">
        <v>2211000000</v>
      </c>
      <c r="E31" s="298">
        <v>11926000000</v>
      </c>
      <c r="G31" s="301"/>
      <c r="H31" t="str">
        <f t="shared" si="1"/>
        <v>Müller</v>
      </c>
      <c r="I31" s="300">
        <f t="shared" si="2"/>
        <v>6.633</v>
      </c>
      <c r="J31" s="300">
        <f t="shared" si="0"/>
        <v>3.0819999999999999</v>
      </c>
      <c r="K31" s="300">
        <f t="shared" si="0"/>
        <v>2.2109999999999999</v>
      </c>
      <c r="L31" s="300">
        <f t="shared" si="0"/>
        <v>11.926</v>
      </c>
    </row>
    <row r="32" spans="1:12">
      <c r="A32" t="s">
        <v>66</v>
      </c>
      <c r="B32" s="298">
        <v>4956300676.1879997</v>
      </c>
      <c r="C32" s="298">
        <v>3595923283.4384995</v>
      </c>
      <c r="D32" s="298">
        <v>2436201377.15025</v>
      </c>
      <c r="E32" s="298">
        <v>10988425336.776749</v>
      </c>
      <c r="G32" s="301"/>
      <c r="H32" t="str">
        <f t="shared" si="1"/>
        <v>Vion Food Group</v>
      </c>
      <c r="I32" s="300">
        <f t="shared" si="2"/>
        <v>4.9563006761879995</v>
      </c>
      <c r="J32" s="300">
        <f t="shared" si="0"/>
        <v>3.5959232834384993</v>
      </c>
      <c r="K32" s="300">
        <f t="shared" si="0"/>
        <v>2.4362013771502498</v>
      </c>
      <c r="L32" s="300">
        <f t="shared" si="0"/>
        <v>10.988425336776748</v>
      </c>
    </row>
    <row r="33" spans="1:12">
      <c r="A33" t="s">
        <v>128</v>
      </c>
      <c r="B33" s="298">
        <v>6432000000</v>
      </c>
      <c r="C33" s="298">
        <v>2747000000</v>
      </c>
      <c r="D33" s="298">
        <v>1340000000</v>
      </c>
      <c r="E33" s="298">
        <v>10519000000</v>
      </c>
      <c r="G33" s="301"/>
      <c r="H33" t="str">
        <f t="shared" si="1"/>
        <v>Agropur</v>
      </c>
      <c r="I33" s="300">
        <f t="shared" si="2"/>
        <v>6.4320000000000004</v>
      </c>
      <c r="J33" s="300">
        <f t="shared" si="0"/>
        <v>2.7469999999999999</v>
      </c>
      <c r="K33" s="300">
        <f t="shared" si="0"/>
        <v>1.34</v>
      </c>
      <c r="L33" s="300">
        <f t="shared" si="0"/>
        <v>10.519</v>
      </c>
    </row>
    <row r="34" spans="1:12">
      <c r="A34" t="s">
        <v>70</v>
      </c>
      <c r="B34" s="298">
        <v>3794616108</v>
      </c>
      <c r="C34" s="298">
        <v>4355431206</v>
      </c>
      <c r="D34" s="298">
        <v>2281618659</v>
      </c>
      <c r="E34" s="298">
        <v>10431665973</v>
      </c>
      <c r="G34" s="301"/>
      <c r="H34" t="str">
        <f t="shared" si="1"/>
        <v>Tönnies Group</v>
      </c>
      <c r="I34" s="300">
        <f t="shared" si="2"/>
        <v>3.794616108</v>
      </c>
      <c r="J34" s="300">
        <f t="shared" si="0"/>
        <v>4.3554312060000004</v>
      </c>
      <c r="K34" s="300">
        <f t="shared" si="0"/>
        <v>2.2816186589999998</v>
      </c>
      <c r="L34" s="300">
        <f t="shared" si="0"/>
        <v>10.431665972999999</v>
      </c>
    </row>
    <row r="35" spans="1:12">
      <c r="A35" t="s">
        <v>74</v>
      </c>
      <c r="B35" s="298">
        <v>1005461829</v>
      </c>
      <c r="C35" s="298">
        <v>5508652968</v>
      </c>
      <c r="D35" s="298">
        <v>1585650366</v>
      </c>
      <c r="E35" s="298">
        <v>8099765163</v>
      </c>
      <c r="G35" s="301"/>
      <c r="H35" t="str">
        <f t="shared" si="1"/>
        <v>Wen's Food Group</v>
      </c>
      <c r="I35" s="300">
        <f t="shared" si="2"/>
        <v>1.0054618289999999</v>
      </c>
      <c r="J35" s="300">
        <f t="shared" si="0"/>
        <v>5.5086529679999998</v>
      </c>
      <c r="K35" s="300">
        <f t="shared" si="0"/>
        <v>1.5856503660000001</v>
      </c>
      <c r="L35" s="300">
        <f t="shared" si="0"/>
        <v>8.0997651630000007</v>
      </c>
    </row>
    <row r="36" spans="1:12">
      <c r="A36" t="s">
        <v>91</v>
      </c>
      <c r="B36" s="298">
        <v>3034219500</v>
      </c>
      <c r="C36" s="298">
        <v>3067933050</v>
      </c>
      <c r="D36" s="298">
        <v>1292352750</v>
      </c>
      <c r="E36" s="298">
        <v>7394505300</v>
      </c>
      <c r="G36" s="301"/>
      <c r="H36" t="str">
        <f t="shared" si="1"/>
        <v>Muyuan Foodstuff</v>
      </c>
      <c r="I36" s="300">
        <f t="shared" si="2"/>
        <v>3.0342194999999998</v>
      </c>
      <c r="J36" s="300">
        <f t="shared" si="0"/>
        <v>3.0679330500000002</v>
      </c>
      <c r="K36" s="300">
        <f t="shared" si="0"/>
        <v>1.2923527500000001</v>
      </c>
      <c r="L36" s="300">
        <f t="shared" si="0"/>
        <v>7.3945052999999996</v>
      </c>
    </row>
    <row r="37" spans="1:12">
      <c r="A37" t="s">
        <v>77</v>
      </c>
      <c r="B37" s="298">
        <v>1227841105</v>
      </c>
      <c r="C37" s="298">
        <v>4530586035</v>
      </c>
      <c r="D37" s="298">
        <v>1195741095</v>
      </c>
      <c r="E37" s="298">
        <v>6954168235</v>
      </c>
      <c r="G37" s="301"/>
      <c r="H37" t="str">
        <f t="shared" si="1"/>
        <v>Charoen Pokphand</v>
      </c>
      <c r="I37" s="300">
        <f t="shared" si="2"/>
        <v>1.227841105</v>
      </c>
      <c r="J37" s="300">
        <f t="shared" si="0"/>
        <v>4.5305860349999998</v>
      </c>
      <c r="K37" s="300">
        <f t="shared" si="0"/>
        <v>1.195741095</v>
      </c>
      <c r="L37" s="300">
        <f t="shared" si="0"/>
        <v>6.954168235</v>
      </c>
    </row>
    <row r="38" spans="1:12">
      <c r="A38" t="s">
        <v>69</v>
      </c>
      <c r="B38" s="298">
        <v>2538151977.6000004</v>
      </c>
      <c r="C38" s="298">
        <v>1923142603.2</v>
      </c>
      <c r="D38" s="298">
        <v>1268812984.8000002</v>
      </c>
      <c r="E38" s="298">
        <v>5730107565.6000004</v>
      </c>
      <c r="G38" s="301"/>
      <c r="H38" t="str">
        <f t="shared" si="1"/>
        <v>Westfleisch</v>
      </c>
      <c r="I38" s="300">
        <f t="shared" si="2"/>
        <v>2.5381519776000006</v>
      </c>
      <c r="J38" s="300">
        <f t="shared" si="0"/>
        <v>1.9231426032000001</v>
      </c>
      <c r="K38" s="300">
        <f t="shared" si="0"/>
        <v>1.2688129848000003</v>
      </c>
      <c r="L38" s="300">
        <f t="shared" si="0"/>
        <v>5.7301075656</v>
      </c>
    </row>
    <row r="39" spans="1:12">
      <c r="A39" t="s">
        <v>89</v>
      </c>
      <c r="B39" s="298">
        <v>1184841996.8</v>
      </c>
      <c r="C39" s="298">
        <v>3403200902.8000007</v>
      </c>
      <c r="D39" s="298">
        <v>982536713.60000002</v>
      </c>
      <c r="E39" s="298">
        <v>5570579613.2000008</v>
      </c>
      <c r="G39" s="301"/>
      <c r="H39" t="str">
        <f t="shared" si="1"/>
        <v>Aurora Alimentos</v>
      </c>
      <c r="I39" s="300">
        <f t="shared" si="2"/>
        <v>1.1848419967999999</v>
      </c>
      <c r="J39" s="300">
        <f t="shared" si="0"/>
        <v>3.4032009028000005</v>
      </c>
      <c r="K39" s="300">
        <f t="shared" si="0"/>
        <v>0.98253671360000006</v>
      </c>
      <c r="L39" s="300">
        <f t="shared" si="0"/>
        <v>5.5705796132000005</v>
      </c>
    </row>
    <row r="40" spans="1:12">
      <c r="A40" t="s">
        <v>83</v>
      </c>
      <c r="B40" s="298">
        <v>976636678.13999999</v>
      </c>
      <c r="C40" s="298">
        <v>3485172458.8800001</v>
      </c>
      <c r="D40" s="298">
        <v>1059519535.5600001</v>
      </c>
      <c r="E40" s="298">
        <v>5521328672.5799999</v>
      </c>
      <c r="G40" s="301"/>
      <c r="H40" t="str">
        <f t="shared" si="1"/>
        <v>New Hope Group</v>
      </c>
      <c r="I40" s="300">
        <f t="shared" si="2"/>
        <v>0.97663667813999999</v>
      </c>
      <c r="J40" s="300">
        <f t="shared" si="0"/>
        <v>3.4851724588800002</v>
      </c>
      <c r="K40" s="300">
        <f t="shared" si="0"/>
        <v>1.05951953556</v>
      </c>
      <c r="L40" s="300">
        <f t="shared" si="0"/>
        <v>5.5213286725800002</v>
      </c>
    </row>
    <row r="41" spans="1:12">
      <c r="A41" t="s">
        <v>75</v>
      </c>
      <c r="B41" s="298">
        <v>105126903</v>
      </c>
      <c r="C41" s="298">
        <v>3831291576</v>
      </c>
      <c r="D41" s="298">
        <v>1004545961.9999999</v>
      </c>
      <c r="E41" s="298">
        <v>4940964441</v>
      </c>
      <c r="G41" s="301"/>
      <c r="H41" t="str">
        <f t="shared" si="1"/>
        <v>Japfa</v>
      </c>
      <c r="I41" s="300">
        <f t="shared" si="2"/>
        <v>0.10512690299999999</v>
      </c>
      <c r="J41" s="300">
        <f t="shared" si="0"/>
        <v>3.8312915759999999</v>
      </c>
      <c r="K41" s="300">
        <f t="shared" si="0"/>
        <v>1.0045459619999999</v>
      </c>
      <c r="L41" s="300">
        <f t="shared" si="0"/>
        <v>4.9409644410000002</v>
      </c>
    </row>
    <row r="42" spans="1:12">
      <c r="A42" t="s">
        <v>93</v>
      </c>
      <c r="B42" s="298">
        <v>1933571249.9999998</v>
      </c>
      <c r="C42" s="298">
        <v>1955055375</v>
      </c>
      <c r="D42" s="298">
        <v>823558125</v>
      </c>
      <c r="E42" s="298">
        <v>4712184750</v>
      </c>
      <c r="G42" s="301"/>
      <c r="H42" t="str">
        <f t="shared" si="1"/>
        <v>Zhengbang Group</v>
      </c>
      <c r="I42" s="300">
        <f t="shared" si="2"/>
        <v>1.9335712499999997</v>
      </c>
      <c r="J42" s="300">
        <f t="shared" si="0"/>
        <v>1.9550553749999999</v>
      </c>
      <c r="K42" s="300">
        <f t="shared" si="0"/>
        <v>0.82355812500000003</v>
      </c>
      <c r="L42" s="300">
        <f t="shared" si="0"/>
        <v>4.7121847499999996</v>
      </c>
    </row>
    <row r="43" spans="1:12">
      <c r="A43" t="s">
        <v>68</v>
      </c>
      <c r="B43" s="298">
        <v>2711125624.9999995</v>
      </c>
      <c r="C43" s="298">
        <v>959058750</v>
      </c>
      <c r="D43" s="298">
        <v>577297500</v>
      </c>
      <c r="E43" s="298">
        <v>4247481874.9999995</v>
      </c>
      <c r="G43" s="301"/>
      <c r="H43" t="str">
        <f t="shared" si="1"/>
        <v xml:space="preserve">Teys </v>
      </c>
      <c r="I43" s="300">
        <f t="shared" si="2"/>
        <v>2.7111256249999993</v>
      </c>
      <c r="J43" s="300">
        <f t="shared" si="0"/>
        <v>0.95905874999999996</v>
      </c>
      <c r="K43" s="300">
        <f t="shared" si="0"/>
        <v>0.57729750000000002</v>
      </c>
      <c r="L43" s="300">
        <f t="shared" si="0"/>
        <v>4.2474818749999992</v>
      </c>
    </row>
    <row r="44" spans="1:12">
      <c r="A44" t="s">
        <v>84</v>
      </c>
      <c r="B44" s="298">
        <v>140351960</v>
      </c>
      <c r="C44" s="298">
        <v>3359067520</v>
      </c>
      <c r="D44" s="298">
        <v>604142120</v>
      </c>
      <c r="E44" s="298">
        <v>4103561600</v>
      </c>
      <c r="G44" s="301"/>
      <c r="H44" t="str">
        <f t="shared" si="1"/>
        <v>Industrias Bachoco</v>
      </c>
      <c r="I44" s="300">
        <f t="shared" si="2"/>
        <v>0.14035196</v>
      </c>
      <c r="J44" s="300">
        <f t="shared" si="0"/>
        <v>3.35906752</v>
      </c>
      <c r="K44" s="300">
        <f t="shared" si="0"/>
        <v>0.60414212</v>
      </c>
      <c r="L44" s="300">
        <f t="shared" si="0"/>
        <v>4.1035615999999999</v>
      </c>
    </row>
    <row r="45" spans="1:12">
      <c r="A45" t="s">
        <v>76</v>
      </c>
      <c r="B45" s="298">
        <v>86802030</v>
      </c>
      <c r="C45" s="298">
        <v>3163451760</v>
      </c>
      <c r="D45" s="298">
        <v>829441620</v>
      </c>
      <c r="E45" s="298">
        <v>4079695410</v>
      </c>
      <c r="G45" s="301"/>
      <c r="H45" t="str">
        <f t="shared" si="1"/>
        <v>Wellhope Agritech</v>
      </c>
      <c r="I45" s="300">
        <f t="shared" si="2"/>
        <v>8.6802030000000002E-2</v>
      </c>
      <c r="J45" s="300">
        <f t="shared" si="0"/>
        <v>3.1634517600000001</v>
      </c>
      <c r="K45" s="300">
        <f t="shared" si="0"/>
        <v>0.82944161999999999</v>
      </c>
      <c r="L45" s="300">
        <f t="shared" si="0"/>
        <v>4.0796954100000002</v>
      </c>
    </row>
    <row r="46" spans="1:12">
      <c r="A46" t="s">
        <v>92</v>
      </c>
      <c r="B46" s="298">
        <v>1013800000</v>
      </c>
      <c r="C46" s="298">
        <v>1864800000</v>
      </c>
      <c r="D46" s="298">
        <v>791800000</v>
      </c>
      <c r="E46" s="298">
        <v>3670400000</v>
      </c>
      <c r="G46" s="301"/>
      <c r="H46" t="str">
        <f t="shared" si="1"/>
        <v>Grupo Vall</v>
      </c>
      <c r="I46" s="300">
        <f t="shared" si="2"/>
        <v>1.0138</v>
      </c>
      <c r="J46" s="300">
        <f t="shared" si="0"/>
        <v>1.8648</v>
      </c>
      <c r="K46" s="300">
        <f t="shared" si="0"/>
        <v>0.79179999999999995</v>
      </c>
      <c r="L46" s="300">
        <f t="shared" si="0"/>
        <v>3.6703999999999999</v>
      </c>
    </row>
    <row r="47" spans="1:12">
      <c r="A47" t="s">
        <v>81</v>
      </c>
      <c r="B47" s="298">
        <v>99560445.599999994</v>
      </c>
      <c r="C47" s="298">
        <v>2878956218.5999999</v>
      </c>
      <c r="D47" s="298">
        <v>622252785.00000012</v>
      </c>
      <c r="E47" s="298">
        <v>3600769449.1999998</v>
      </c>
      <c r="G47" s="301"/>
      <c r="H47" t="str">
        <f t="shared" si="1"/>
        <v>Arab Company for Livestock Development (ACOLID)</v>
      </c>
      <c r="I47" s="300">
        <f t="shared" si="2"/>
        <v>9.9560445599999992E-2</v>
      </c>
      <c r="J47" s="300">
        <f t="shared" si="0"/>
        <v>2.8789562185999999</v>
      </c>
      <c r="K47" s="300">
        <f t="shared" si="0"/>
        <v>0.62225278500000014</v>
      </c>
      <c r="L47" s="300">
        <f t="shared" si="0"/>
        <v>3.6007694492</v>
      </c>
    </row>
    <row r="48" spans="1:12">
      <c r="A48" t="s">
        <v>79</v>
      </c>
      <c r="B48" s="298">
        <v>72870840</v>
      </c>
      <c r="C48" s="298">
        <v>2655737280</v>
      </c>
      <c r="D48" s="298">
        <v>696321360</v>
      </c>
      <c r="E48" s="298">
        <v>3424929480</v>
      </c>
      <c r="G48" s="301"/>
      <c r="H48" t="str">
        <f t="shared" si="1"/>
        <v>Fuijan Sunner Development</v>
      </c>
      <c r="I48" s="300">
        <f t="shared" si="2"/>
        <v>7.2870840000000006E-2</v>
      </c>
      <c r="J48" s="300">
        <f t="shared" si="0"/>
        <v>2.6557372799999999</v>
      </c>
      <c r="K48" s="300">
        <f t="shared" si="0"/>
        <v>0.69632136</v>
      </c>
      <c r="L48" s="300">
        <f t="shared" si="0"/>
        <v>3.4249294799999999</v>
      </c>
    </row>
    <row r="49" spans="1:12">
      <c r="A49" t="s">
        <v>80</v>
      </c>
      <c r="B49" s="298">
        <v>97316160</v>
      </c>
      <c r="C49" s="298">
        <v>2724852480</v>
      </c>
      <c r="D49" s="298">
        <v>437922720</v>
      </c>
      <c r="E49" s="298">
        <v>3260091360</v>
      </c>
      <c r="G49" s="301"/>
      <c r="H49" t="str">
        <f t="shared" si="1"/>
        <v>Koch Foods</v>
      </c>
      <c r="I49" s="300">
        <f t="shared" si="2"/>
        <v>9.7316159999999999E-2</v>
      </c>
      <c r="J49" s="300">
        <f t="shared" si="0"/>
        <v>2.72485248</v>
      </c>
      <c r="K49" s="300">
        <f t="shared" si="0"/>
        <v>0.43792271999999999</v>
      </c>
      <c r="L49" s="300">
        <f t="shared" si="0"/>
        <v>3.2600913600000001</v>
      </c>
    </row>
    <row r="50" spans="1:12">
      <c r="A50" t="s">
        <v>85</v>
      </c>
      <c r="B50" s="298">
        <v>89327520</v>
      </c>
      <c r="C50" s="298">
        <v>2501170560</v>
      </c>
      <c r="D50" s="298">
        <v>401973840</v>
      </c>
      <c r="E50" s="298">
        <v>2992471920</v>
      </c>
      <c r="G50" s="301"/>
      <c r="H50" t="str">
        <f t="shared" si="1"/>
        <v>Perdue Farms</v>
      </c>
      <c r="I50" s="300">
        <f t="shared" si="2"/>
        <v>8.9327519999999994E-2</v>
      </c>
      <c r="J50" s="300">
        <f t="shared" si="0"/>
        <v>2.5011705599999998</v>
      </c>
      <c r="K50" s="300">
        <f t="shared" si="0"/>
        <v>0.40197384000000003</v>
      </c>
      <c r="L50" s="300">
        <f t="shared" si="0"/>
        <v>2.9924719199999998</v>
      </c>
    </row>
    <row r="51" spans="1:12">
      <c r="A51" t="s">
        <v>94</v>
      </c>
      <c r="B51" s="298">
        <v>762816000</v>
      </c>
      <c r="C51" s="298">
        <v>1403136000</v>
      </c>
      <c r="D51" s="298">
        <v>595776000</v>
      </c>
      <c r="E51" s="298">
        <v>2761728000</v>
      </c>
      <c r="G51" s="301"/>
      <c r="H51" t="str">
        <f t="shared" si="1"/>
        <v>Grupo Jorge</v>
      </c>
      <c r="I51" s="300">
        <f t="shared" si="2"/>
        <v>0.76281600000000005</v>
      </c>
      <c r="J51" s="300">
        <f t="shared" si="0"/>
        <v>1.4031359999999999</v>
      </c>
      <c r="K51" s="300">
        <f t="shared" si="0"/>
        <v>0.59577599999999997</v>
      </c>
      <c r="L51" s="300">
        <f t="shared" si="0"/>
        <v>2.7617280000000002</v>
      </c>
    </row>
    <row r="52" spans="1:12">
      <c r="A52" t="s">
        <v>86</v>
      </c>
      <c r="B52" s="298">
        <v>77794828.799999997</v>
      </c>
      <c r="C52" s="298">
        <v>2178255206.4000001</v>
      </c>
      <c r="D52" s="298">
        <v>350076729.60000002</v>
      </c>
      <c r="E52" s="298">
        <v>2606126764.7999997</v>
      </c>
      <c r="G52" s="301"/>
      <c r="H52" t="str">
        <f t="shared" si="1"/>
        <v>Continental Grain Company</v>
      </c>
      <c r="I52" s="300">
        <f t="shared" si="2"/>
        <v>7.7794828799999993E-2</v>
      </c>
      <c r="J52" s="300">
        <f t="shared" si="0"/>
        <v>2.1782552064000003</v>
      </c>
      <c r="K52" s="300">
        <f t="shared" si="0"/>
        <v>0.35007672960000003</v>
      </c>
      <c r="L52" s="300">
        <f t="shared" si="0"/>
        <v>2.6061267647999995</v>
      </c>
    </row>
    <row r="53" spans="1:12">
      <c r="G53" s="301"/>
      <c r="I53" s="300"/>
      <c r="J53" s="300"/>
      <c r="K53" s="300"/>
      <c r="L53" s="300"/>
    </row>
    <row r="54" spans="1:12">
      <c r="G54" s="301"/>
      <c r="I54" s="300"/>
      <c r="J54" s="300"/>
      <c r="K54" s="300"/>
      <c r="L54" s="300"/>
    </row>
    <row r="55" spans="1:12">
      <c r="G55" s="301"/>
      <c r="I55" s="300"/>
      <c r="J55" s="300"/>
      <c r="K55" s="300"/>
      <c r="L55" s="300"/>
    </row>
    <row r="56" spans="1:12">
      <c r="G56" s="301"/>
      <c r="I56" s="300"/>
      <c r="J56" s="300"/>
      <c r="K56" s="300"/>
      <c r="L56" s="300"/>
    </row>
    <row r="57" spans="1:12">
      <c r="G57" s="301"/>
      <c r="I57" s="300"/>
      <c r="J57" s="300"/>
      <c r="K57" s="300"/>
      <c r="L57" s="300"/>
    </row>
    <row r="58" spans="1:12">
      <c r="G58" s="301"/>
      <c r="I58" s="300"/>
      <c r="J58" s="300"/>
      <c r="K58" s="300"/>
      <c r="L58" s="300"/>
    </row>
    <row r="59" spans="1:12">
      <c r="G59" s="301"/>
      <c r="I59" s="300"/>
      <c r="J59" s="300"/>
      <c r="K59" s="300"/>
      <c r="L59" s="300"/>
    </row>
    <row r="60" spans="1:12">
      <c r="G60" s="301"/>
      <c r="I60" s="300"/>
      <c r="J60" s="300"/>
      <c r="K60" s="300"/>
      <c r="L60" s="300"/>
    </row>
    <row r="61" spans="1:12">
      <c r="G61" s="301"/>
      <c r="I61" s="300"/>
      <c r="J61" s="300"/>
      <c r="K61" s="300"/>
      <c r="L61" s="300"/>
    </row>
  </sheetData>
  <sheetProtection algorithmName="SHA-512" hashValue="6oGMn238qHQQcAqVeem598+L+UrV9jcmMvbswYa0DJjmVhr1sfXcd5Y2N0GKRH9PbmwTThi8kvZJN0co41Lssg==" saltValue="LLrkLWZwDaUfG7riVz0Yvg==" spinCount="100000" sheet="1" objects="1" scenarios="1"/>
  <mergeCells count="1">
    <mergeCell ref="H1:L1"/>
  </mergeCells>
  <pageMargins left="0.7" right="0.7" top="0.75" bottom="0.75" header="0.3" footer="0.3"/>
  <pageSetup paperSize="9" orientation="portrait" horizontalDpi="360" verticalDpi="36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8F36-CD13-4171-B055-405313B42305}">
  <sheetPr>
    <tabColor theme="0" tint="-0.499984740745262"/>
  </sheetPr>
  <dimension ref="A1:K34"/>
  <sheetViews>
    <sheetView topLeftCell="E1" workbookViewId="0">
      <selection activeCell="F6" sqref="F6"/>
    </sheetView>
  </sheetViews>
  <sheetFormatPr defaultRowHeight="12.75"/>
  <cols>
    <col min="1" max="1" width="31.7109375" hidden="1" customWidth="1"/>
    <col min="2" max="2" width="14.28515625" hidden="1" customWidth="1"/>
    <col min="3" max="4" width="0" hidden="1" customWidth="1"/>
    <col min="6" max="6" width="25.7109375" bestFit="1" customWidth="1"/>
    <col min="11" max="11" width="17.85546875" customWidth="1"/>
  </cols>
  <sheetData>
    <row r="1" spans="1:11">
      <c r="F1" s="365" t="s">
        <v>183</v>
      </c>
      <c r="G1" s="366"/>
      <c r="H1" s="366"/>
      <c r="I1" s="366"/>
      <c r="J1" s="366"/>
      <c r="K1" s="367"/>
    </row>
    <row r="2" spans="1:11">
      <c r="A2" s="306" t="s">
        <v>184</v>
      </c>
      <c r="F2" s="369"/>
      <c r="G2" s="370"/>
      <c r="H2" s="370"/>
      <c r="I2" s="370"/>
      <c r="J2" s="370"/>
      <c r="K2" s="371"/>
    </row>
    <row r="3" spans="1:11">
      <c r="A3" s="2" t="s">
        <v>145</v>
      </c>
      <c r="B3" s="2" t="s">
        <v>146</v>
      </c>
      <c r="G3" s="2" t="s">
        <v>185</v>
      </c>
    </row>
    <row r="4" spans="1:11">
      <c r="A4" t="s">
        <v>151</v>
      </c>
      <c r="B4" s="15">
        <f>SUM('Fig 4. &amp; Tab 1. GHGs by company'!I8:I22)</f>
        <v>423.71082862211068</v>
      </c>
      <c r="F4" t="s">
        <v>186</v>
      </c>
      <c r="G4" s="15">
        <f>'Fig 5. Methane comparison'!B7</f>
        <v>525.18720188194538</v>
      </c>
    </row>
    <row r="5" spans="1:11">
      <c r="A5" t="s">
        <v>153</v>
      </c>
      <c r="B5" s="15">
        <f>SUM('Fig 4. &amp; Tab 1. GHGs by company'!I8:I12)</f>
        <v>248.9443884733009</v>
      </c>
      <c r="F5" t="s">
        <v>187</v>
      </c>
      <c r="G5" s="15">
        <f>B10+B12</f>
        <v>507.205556</v>
      </c>
    </row>
    <row r="6" spans="1:11" ht="15">
      <c r="A6" t="s">
        <v>154</v>
      </c>
      <c r="B6" s="15">
        <f>'Fig 4. &amp; Tab 1. GHGs by company'!I8</f>
        <v>121.96099043929397</v>
      </c>
      <c r="F6" s="345" t="s">
        <v>188</v>
      </c>
      <c r="G6" s="15">
        <f>'Fig 5. Methane comparison'!B5</f>
        <v>248.9443884733009</v>
      </c>
    </row>
    <row r="7" spans="1:11">
      <c r="A7" t="s">
        <v>149</v>
      </c>
      <c r="B7" s="15">
        <f>SUM('Fig 4. &amp; Tab 1. GHGs by company'!I8:I52)</f>
        <v>525.18720188194538</v>
      </c>
      <c r="F7" t="s">
        <v>189</v>
      </c>
      <c r="G7" s="15">
        <f>B11</f>
        <v>241.36199999999999</v>
      </c>
    </row>
    <row r="8" spans="1:11">
      <c r="B8" s="15"/>
      <c r="G8" s="308"/>
    </row>
    <row r="9" spans="1:11">
      <c r="A9" s="2" t="s">
        <v>168</v>
      </c>
      <c r="B9" s="15"/>
      <c r="G9" s="308"/>
    </row>
    <row r="10" spans="1:11">
      <c r="A10" t="s">
        <v>190</v>
      </c>
      <c r="B10" s="15">
        <v>459.22379999999998</v>
      </c>
    </row>
    <row r="11" spans="1:11">
      <c r="A11" t="s">
        <v>189</v>
      </c>
      <c r="B11" s="15">
        <v>241.36199999999999</v>
      </c>
    </row>
    <row r="12" spans="1:11">
      <c r="A12" t="s">
        <v>191</v>
      </c>
      <c r="B12" s="15">
        <v>47.981755999999997</v>
      </c>
    </row>
    <row r="13" spans="1:11">
      <c r="B13" s="308"/>
    </row>
    <row r="14" spans="1:11" ht="12.75" customHeight="1"/>
    <row r="24" spans="1:7">
      <c r="A24" s="2"/>
    </row>
    <row r="27" spans="1:7">
      <c r="F27" s="356" t="s">
        <v>192</v>
      </c>
      <c r="G27" s="358"/>
    </row>
    <row r="28" spans="1:7">
      <c r="F28" s="359"/>
      <c r="G28" s="361"/>
    </row>
    <row r="29" spans="1:7">
      <c r="F29" s="359"/>
      <c r="G29" s="361"/>
    </row>
    <row r="30" spans="1:7">
      <c r="F30" s="359"/>
      <c r="G30" s="361"/>
    </row>
    <row r="31" spans="1:7">
      <c r="F31" s="359"/>
      <c r="G31" s="361"/>
    </row>
    <row r="32" spans="1:7">
      <c r="F32" s="359"/>
      <c r="G32" s="361"/>
    </row>
    <row r="33" spans="6:7">
      <c r="F33" s="359"/>
      <c r="G33" s="361"/>
    </row>
    <row r="34" spans="6:7">
      <c r="F34" s="362"/>
      <c r="G34" s="364"/>
    </row>
  </sheetData>
  <sheetProtection algorithmName="SHA-512" hashValue="cnWdDabPsSvyMVluBMlZXO/MzdlDhJ1HahWRfZ2J7KP80BtahHHx1KL1LM3kiw3aQ97Xe9WjQpqyfmv5iP1Tyg==" saltValue="nUvcxzmjvj6DZPs2mzV3Xg==" spinCount="100000" sheet="1" objects="1" scenarios="1"/>
  <mergeCells count="2">
    <mergeCell ref="F27:G34"/>
    <mergeCell ref="F1:K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1EE81-6739-4E3D-91D3-063F1824C050}">
  <dimension ref="A1:Q8"/>
  <sheetViews>
    <sheetView topLeftCell="I1" workbookViewId="0">
      <selection activeCell="Z28" sqref="Z28"/>
    </sheetView>
  </sheetViews>
  <sheetFormatPr defaultRowHeight="12.75"/>
  <cols>
    <col min="1" max="1" width="20.5703125" hidden="1" customWidth="1"/>
    <col min="2" max="2" width="15.85546875" hidden="1" customWidth="1"/>
    <col min="3" max="3" width="14.5703125" hidden="1" customWidth="1"/>
    <col min="4" max="4" width="14.85546875" hidden="1" customWidth="1"/>
    <col min="5" max="5" width="15.85546875" hidden="1" customWidth="1"/>
    <col min="6" max="8" width="0" hidden="1" customWidth="1"/>
    <col min="10" max="10" width="12.42578125" customWidth="1"/>
    <col min="11" max="11" width="9.7109375" bestFit="1" customWidth="1"/>
    <col min="12" max="12" width="9.5703125" bestFit="1" customWidth="1"/>
    <col min="13" max="13" width="14.85546875" bestFit="1" customWidth="1"/>
  </cols>
  <sheetData>
    <row r="1" spans="1:17">
      <c r="A1" s="372" t="s">
        <v>193</v>
      </c>
      <c r="B1" s="373"/>
      <c r="C1" s="373"/>
      <c r="D1" s="373"/>
      <c r="E1" s="373"/>
      <c r="F1" s="373"/>
      <c r="G1" s="373"/>
      <c r="H1" s="374"/>
      <c r="J1" s="372" t="s">
        <v>193</v>
      </c>
      <c r="K1" s="373"/>
      <c r="L1" s="373"/>
      <c r="M1" s="373"/>
      <c r="N1" s="373"/>
      <c r="O1" s="373"/>
      <c r="P1" s="373"/>
      <c r="Q1" s="374"/>
    </row>
    <row r="2" spans="1:17">
      <c r="A2" t="s">
        <v>39</v>
      </c>
      <c r="B2" t="s">
        <v>177</v>
      </c>
    </row>
    <row r="4" spans="1:17">
      <c r="A4" s="192" t="s">
        <v>178</v>
      </c>
      <c r="B4" s="192" t="s">
        <v>194</v>
      </c>
    </row>
    <row r="5" spans="1:17" ht="14.25">
      <c r="A5" s="192" t="s">
        <v>195</v>
      </c>
      <c r="B5" t="s">
        <v>103</v>
      </c>
      <c r="C5" t="s">
        <v>104</v>
      </c>
      <c r="D5" t="s">
        <v>105</v>
      </c>
      <c r="E5" t="s">
        <v>196</v>
      </c>
      <c r="J5" s="342" t="s">
        <v>197</v>
      </c>
      <c r="K5" s="342" t="s">
        <v>198</v>
      </c>
      <c r="L5" s="342" t="s">
        <v>199</v>
      </c>
      <c r="M5" s="342" t="s">
        <v>200</v>
      </c>
      <c r="N5" s="342"/>
    </row>
    <row r="6" spans="1:17">
      <c r="A6" s="299">
        <v>20</v>
      </c>
      <c r="B6" s="15">
        <v>1550274814444.113</v>
      </c>
      <c r="C6" s="15">
        <v>348822871521.28638</v>
      </c>
      <c r="D6" s="15">
        <v>148734844880.32965</v>
      </c>
      <c r="E6" s="15">
        <v>2047832530845.729</v>
      </c>
      <c r="J6" s="299" t="s">
        <v>201</v>
      </c>
      <c r="K6" s="343">
        <v>1550.274814444113</v>
      </c>
      <c r="L6" s="343">
        <v>348.8228715212864</v>
      </c>
      <c r="M6" s="343">
        <v>148.73484488032966</v>
      </c>
      <c r="N6" s="343"/>
      <c r="P6" s="343"/>
    </row>
    <row r="7" spans="1:17">
      <c r="A7" s="299">
        <v>100</v>
      </c>
      <c r="B7" s="15">
        <v>525187201881.9455</v>
      </c>
      <c r="C7" s="15">
        <v>348822871521.28632</v>
      </c>
      <c r="D7" s="15">
        <v>148734844880.32965</v>
      </c>
      <c r="E7" s="15">
        <v>1022744918283.5615</v>
      </c>
      <c r="J7" s="299" t="s">
        <v>202</v>
      </c>
      <c r="K7" s="343">
        <v>525.1872018819455</v>
      </c>
      <c r="L7" s="343">
        <v>348.82287152128634</v>
      </c>
      <c r="M7" s="343">
        <v>148.73484488032966</v>
      </c>
      <c r="N7" s="343"/>
    </row>
    <row r="8" spans="1:17">
      <c r="A8" s="299" t="s">
        <v>196</v>
      </c>
      <c r="B8" s="15">
        <v>2075462016326.0586</v>
      </c>
      <c r="C8" s="15">
        <v>697645743042.57275</v>
      </c>
      <c r="D8" s="15">
        <v>297469689760.6593</v>
      </c>
      <c r="E8" s="15">
        <v>3070577449129.2905</v>
      </c>
    </row>
  </sheetData>
  <sheetProtection algorithmName="SHA-512" hashValue="sELQf7I3uCacSd6lUB2gB+kwXm7a3wCqiQTg4WiwK1lXkLK3kyYhBflcofD1jrnzNOktkGVp0szyViTQSiWviQ==" saltValue="2E/sKPgaDEqehGPm2JAWfA==" spinCount="100000" sheet="1" objects="1" scenarios="1"/>
  <mergeCells count="2">
    <mergeCell ref="A1:H1"/>
    <mergeCell ref="J1:Q1"/>
  </mergeCell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97F0-D0A9-4CDF-AAA1-909B3AADE90F}">
  <sheetPr>
    <tabColor rgb="FFA1CA47"/>
  </sheetPr>
  <dimension ref="A1:S69"/>
  <sheetViews>
    <sheetView workbookViewId="0">
      <selection sqref="A1:E1"/>
    </sheetView>
  </sheetViews>
  <sheetFormatPr defaultRowHeight="12.75"/>
  <cols>
    <col min="1" max="1" width="20.5703125" bestFit="1" customWidth="1"/>
    <col min="2" max="4" width="15.5703125" bestFit="1" customWidth="1"/>
    <col min="5" max="5" width="17" bestFit="1" customWidth="1"/>
    <col min="6" max="6" width="7.5703125" customWidth="1"/>
    <col min="7" max="9" width="17" customWidth="1"/>
    <col min="10" max="10" width="20.140625" customWidth="1"/>
    <col min="11" max="11" width="9.85546875" customWidth="1"/>
    <col min="12" max="14" width="17" customWidth="1"/>
    <col min="15" max="16" width="15.5703125" customWidth="1"/>
    <col min="17" max="17" width="20.5703125" bestFit="1" customWidth="1"/>
    <col min="18" max="18" width="17" bestFit="1" customWidth="1"/>
    <col min="19" max="19" width="15.5703125" bestFit="1" customWidth="1"/>
    <col min="20" max="20" width="12" bestFit="1" customWidth="1"/>
    <col min="21" max="21" width="15.5703125" customWidth="1"/>
  </cols>
  <sheetData>
    <row r="1" spans="1:19" ht="15" customHeight="1">
      <c r="A1" s="381" t="s">
        <v>203</v>
      </c>
      <c r="B1" s="382"/>
      <c r="C1" s="382"/>
      <c r="D1" s="382"/>
      <c r="E1" s="383"/>
      <c r="G1" s="354" t="s">
        <v>204</v>
      </c>
      <c r="H1" s="368"/>
      <c r="I1" s="368"/>
      <c r="J1" s="355"/>
      <c r="L1" s="375" t="s">
        <v>205</v>
      </c>
      <c r="M1" s="376"/>
      <c r="N1" s="376"/>
      <c r="O1" s="377"/>
      <c r="Q1" s="381" t="s">
        <v>206</v>
      </c>
      <c r="R1" s="382"/>
      <c r="S1" s="383"/>
    </row>
    <row r="2" spans="1:19">
      <c r="L2" s="378"/>
      <c r="M2" s="379"/>
      <c r="N2" s="379"/>
      <c r="O2" s="380"/>
    </row>
    <row r="4" spans="1:19">
      <c r="A4" t="s">
        <v>43</v>
      </c>
      <c r="B4" t="s">
        <v>207</v>
      </c>
      <c r="Q4" t="s">
        <v>43</v>
      </c>
      <c r="R4" t="s">
        <v>207</v>
      </c>
    </row>
    <row r="5" spans="1:19">
      <c r="A5" t="s">
        <v>46</v>
      </c>
      <c r="B5" s="299">
        <v>100</v>
      </c>
      <c r="Q5" t="s">
        <v>46</v>
      </c>
      <c r="R5" s="299">
        <v>100</v>
      </c>
    </row>
    <row r="6" spans="1:19">
      <c r="A6" t="s">
        <v>39</v>
      </c>
      <c r="B6" t="s">
        <v>177</v>
      </c>
      <c r="Q6" t="s">
        <v>39</v>
      </c>
      <c r="R6" t="s">
        <v>177</v>
      </c>
    </row>
    <row r="8" spans="1:19">
      <c r="A8" t="s">
        <v>178</v>
      </c>
      <c r="B8" t="s">
        <v>47</v>
      </c>
      <c r="G8" s="306" t="s">
        <v>44</v>
      </c>
      <c r="H8" s="302" t="s">
        <v>101</v>
      </c>
      <c r="L8" s="302" t="s">
        <v>44</v>
      </c>
      <c r="M8" s="302" t="s">
        <v>103</v>
      </c>
      <c r="N8" s="302" t="s">
        <v>104</v>
      </c>
      <c r="O8" s="302" t="s">
        <v>105</v>
      </c>
      <c r="Q8" t="s">
        <v>47</v>
      </c>
      <c r="R8" t="s">
        <v>178</v>
      </c>
    </row>
    <row r="9" spans="1:19">
      <c r="A9" t="s">
        <v>44</v>
      </c>
      <c r="B9" t="s">
        <v>103</v>
      </c>
      <c r="C9" t="s">
        <v>104</v>
      </c>
      <c r="D9" t="s">
        <v>105</v>
      </c>
      <c r="E9" t="s">
        <v>101</v>
      </c>
      <c r="G9" t="s">
        <v>208</v>
      </c>
      <c r="H9" s="298">
        <f>GETPIVOTDATA("Value",$A$8,"Product","Cattle","Indicator","Total GHGs (CO2e)")</f>
        <v>467250552438.15906</v>
      </c>
      <c r="L9" t="s">
        <v>71</v>
      </c>
      <c r="M9" s="322">
        <f>((GETPIVOTDATA("Value",$A$8,"Product","Chicken","Indicator","Total CH4 (CO2e)"))/1000000)/1000</f>
        <v>2.6718432186388585</v>
      </c>
      <c r="N9" s="322">
        <f>((GETPIVOTDATA("Value",$A$8,"Product","Chicken","Indicator","Total CO2 (CO2e)"))/1000000)/1000</f>
        <v>74.937271651706467</v>
      </c>
      <c r="O9" s="322">
        <f>((GETPIVOTDATA("Value",$A$8,"Product","Chicken","Indicator","Total N2O (CO2e)"))/1000000)/1000</f>
        <v>15.176973023518642</v>
      </c>
      <c r="P9" s="298"/>
      <c r="Q9" t="s">
        <v>103</v>
      </c>
      <c r="R9" s="298">
        <v>525187201881.9455</v>
      </c>
    </row>
    <row r="10" spans="1:19">
      <c r="A10" t="s">
        <v>53</v>
      </c>
      <c r="B10" s="298">
        <v>266475169438.89569</v>
      </c>
      <c r="C10" s="298">
        <v>137838636654.70215</v>
      </c>
      <c r="D10" s="298">
        <v>62936746344.561256</v>
      </c>
      <c r="E10" s="298">
        <v>467250552438.15906</v>
      </c>
      <c r="F10" s="298"/>
      <c r="G10" t="s">
        <v>209</v>
      </c>
      <c r="H10" s="298">
        <f>GETPIVOTDATA("Value",$A$8,"Product","Milk","Indicator","Total GHGs (CO2e)")</f>
        <v>353072522934.43518</v>
      </c>
      <c r="I10" s="298"/>
      <c r="J10" s="298"/>
      <c r="L10" t="s">
        <v>90</v>
      </c>
      <c r="M10" s="322">
        <f>((GETPIVOTDATA("Value",$A$8,"Product","Pigs","Indicator","Total CH4 (CO2e)"))/1000000)/1000</f>
        <v>41.249170123835619</v>
      </c>
      <c r="N10" s="322">
        <f>((GETPIVOTDATA("Value",$A$8,"Product","Pigs","Indicator","Total CO2 (CO2e)"))/1000000)/1000</f>
        <v>49.908337998366115</v>
      </c>
      <c r="O10" s="322">
        <f>((GETPIVOTDATA("Value",$A$8,"Product","Pigs","Indicator","Total N2O (CO2e)"))/1000000)/1000</f>
        <v>18.478246894901599</v>
      </c>
      <c r="P10" s="298"/>
      <c r="Q10" t="s">
        <v>104</v>
      </c>
      <c r="R10" s="298">
        <v>348822871521.28632</v>
      </c>
    </row>
    <row r="11" spans="1:19">
      <c r="A11" t="s">
        <v>71</v>
      </c>
      <c r="B11" s="298">
        <v>2671843218.6388588</v>
      </c>
      <c r="C11" s="298">
        <v>74937271651.706467</v>
      </c>
      <c r="D11" s="298">
        <v>15176973023.518642</v>
      </c>
      <c r="E11" s="298">
        <v>92786087893.863953</v>
      </c>
      <c r="F11" s="298"/>
      <c r="G11" t="s">
        <v>90</v>
      </c>
      <c r="H11" s="298">
        <f>GETPIVOTDATA("Value",$A$8,"Product","Pigs","Indicator","Total GHGs (CO2e)")</f>
        <v>109635755017.10333</v>
      </c>
      <c r="I11" s="298"/>
      <c r="J11" s="298"/>
      <c r="L11" t="s">
        <v>210</v>
      </c>
      <c r="M11" s="322">
        <f>((GETPIVOTDATA("Value",$A$8,"Product","Milk","Indicator","Total CH4 (CO2e)"))/1000000)/1000</f>
        <v>214.7910191005754</v>
      </c>
      <c r="N11" s="322">
        <f>((GETPIVOTDATA("Value",$A$8,"Product","Milk","Indicator","Total CO2 (CO2e)"))/1000000)/1000</f>
        <v>86.138625216511628</v>
      </c>
      <c r="O11" s="322">
        <f>((GETPIVOTDATA("Value",$A$8,"Product","Milk","Indicator","Total N2O (CO2e)"))/1000000)/1000</f>
        <v>52.142878617348153</v>
      </c>
      <c r="P11" s="298"/>
      <c r="Q11" t="s">
        <v>105</v>
      </c>
      <c r="R11" s="298">
        <v>148734844880.32965</v>
      </c>
    </row>
    <row r="12" spans="1:19">
      <c r="A12" t="s">
        <v>117</v>
      </c>
      <c r="B12" s="298">
        <v>214791019100.57538</v>
      </c>
      <c r="C12" s="298">
        <v>86138625216.511627</v>
      </c>
      <c r="D12" s="298">
        <v>52142878617.348152</v>
      </c>
      <c r="E12" s="298">
        <v>353072522934.43518</v>
      </c>
      <c r="F12" s="298"/>
      <c r="G12" t="s">
        <v>71</v>
      </c>
      <c r="H12" s="298">
        <v>92786087893.863953</v>
      </c>
      <c r="I12" s="298"/>
      <c r="J12" s="298"/>
      <c r="L12" t="s">
        <v>211</v>
      </c>
      <c r="M12" s="322">
        <f>((GETPIVOTDATA("Value",$A$8,"Product","Cattle","Indicator","Total CH4 (CO2e)"))/1000000)/1000</f>
        <v>266.4751694388957</v>
      </c>
      <c r="N12" s="322">
        <f>((GETPIVOTDATA("Value",$A$8,"Product","Cattle","Indicator","Total CO2 (CO2e)"))/1000000)/1000</f>
        <v>137.83863665470216</v>
      </c>
      <c r="O12" s="322">
        <f>((GETPIVOTDATA("Value",$A$8,"Product","Cattle","Indicator","Total N2O (CO2e)"))/1000000)/1000</f>
        <v>62.936746344561257</v>
      </c>
      <c r="P12" s="298"/>
      <c r="Q12" t="s">
        <v>101</v>
      </c>
      <c r="R12" s="298">
        <v>1022744918283.5616</v>
      </c>
    </row>
    <row r="13" spans="1:19">
      <c r="A13" t="s">
        <v>90</v>
      </c>
      <c r="B13" s="298">
        <v>41249170123.835617</v>
      </c>
      <c r="C13" s="298">
        <v>49908337998.366112</v>
      </c>
      <c r="D13" s="298">
        <v>18478246894.9016</v>
      </c>
      <c r="E13" s="298">
        <v>109635755017.10333</v>
      </c>
      <c r="F13" s="298"/>
      <c r="G13" s="298"/>
      <c r="H13" s="298"/>
      <c r="I13" s="298"/>
      <c r="J13" s="298"/>
      <c r="K13" s="298"/>
      <c r="L13" s="298"/>
      <c r="M13" s="298"/>
      <c r="N13" s="298"/>
    </row>
    <row r="14" spans="1:19">
      <c r="A14" t="s">
        <v>212</v>
      </c>
      <c r="B14" s="298">
        <v>525187201881.94556</v>
      </c>
      <c r="C14" s="298">
        <v>348822871521.28638</v>
      </c>
      <c r="D14" s="298">
        <v>148734844880.32965</v>
      </c>
      <c r="E14" s="298">
        <v>1022744918283.5615</v>
      </c>
      <c r="F14" s="298"/>
      <c r="G14" s="298"/>
      <c r="H14" s="298"/>
      <c r="I14" s="298"/>
      <c r="J14" s="298"/>
      <c r="K14" s="298"/>
      <c r="L14" s="298"/>
      <c r="M14" s="298"/>
      <c r="N14" s="298"/>
      <c r="Q14" s="302" t="s">
        <v>47</v>
      </c>
      <c r="R14" s="302" t="s">
        <v>213</v>
      </c>
    </row>
    <row r="15" spans="1:19">
      <c r="Q15" t="s">
        <v>179</v>
      </c>
      <c r="R15" s="298">
        <f>R9</f>
        <v>525187201881.9455</v>
      </c>
    </row>
    <row r="16" spans="1:19">
      <c r="Q16" t="s">
        <v>180</v>
      </c>
      <c r="R16" s="298">
        <f>R10</f>
        <v>348822871521.28632</v>
      </c>
    </row>
    <row r="17" spans="2:18">
      <c r="B17" s="12"/>
      <c r="C17" s="12"/>
      <c r="D17" s="12"/>
      <c r="Q17" t="s">
        <v>181</v>
      </c>
      <c r="R17" s="298">
        <f>R11</f>
        <v>148734844880.32965</v>
      </c>
    </row>
    <row r="18" spans="2:18">
      <c r="B18" s="12"/>
      <c r="C18" s="12"/>
      <c r="D18" s="12"/>
    </row>
    <row r="19" spans="2:18">
      <c r="B19" s="12"/>
      <c r="C19" s="12"/>
      <c r="D19" s="12"/>
    </row>
    <row r="20" spans="2:18">
      <c r="B20" s="12"/>
      <c r="C20" s="12"/>
      <c r="D20" s="12"/>
    </row>
    <row r="45" spans="2:2">
      <c r="B45" s="298"/>
    </row>
    <row r="62" spans="5:14">
      <c r="E62" s="311"/>
      <c r="F62" s="328"/>
      <c r="G62" s="328"/>
      <c r="H62" s="328"/>
      <c r="I62" s="328"/>
      <c r="J62" s="328"/>
      <c r="K62" s="328"/>
      <c r="L62" s="328"/>
      <c r="M62" s="328"/>
      <c r="N62" s="328"/>
    </row>
    <row r="63" spans="5:14">
      <c r="E63" s="298"/>
      <c r="F63" s="298"/>
      <c r="G63" s="298"/>
      <c r="H63" s="298"/>
      <c r="I63" s="298"/>
      <c r="J63" s="298"/>
      <c r="K63" s="298"/>
      <c r="L63" s="298"/>
      <c r="M63" s="298"/>
      <c r="N63" s="298"/>
    </row>
    <row r="64" spans="5:14">
      <c r="E64" s="298"/>
      <c r="F64" s="298"/>
      <c r="G64" s="298"/>
      <c r="H64" s="298"/>
      <c r="I64" s="298"/>
      <c r="J64" s="298"/>
      <c r="K64" s="298"/>
      <c r="L64" s="298"/>
      <c r="M64" s="298"/>
      <c r="N64" s="298"/>
    </row>
    <row r="65" spans="2:14">
      <c r="E65" s="298"/>
      <c r="F65" s="298"/>
      <c r="G65" s="298"/>
      <c r="H65" s="298"/>
      <c r="I65" s="298"/>
      <c r="J65" s="298"/>
      <c r="K65" s="298"/>
      <c r="L65" s="298"/>
      <c r="M65" s="298"/>
      <c r="N65" s="298"/>
    </row>
    <row r="66" spans="2:14">
      <c r="E66" s="298"/>
      <c r="F66" s="298"/>
      <c r="G66" s="298"/>
      <c r="H66" s="298"/>
      <c r="I66" s="298"/>
      <c r="J66" s="298"/>
      <c r="K66" s="298"/>
      <c r="L66" s="298"/>
      <c r="M66" s="298"/>
      <c r="N66" s="298"/>
    </row>
    <row r="67" spans="2:14">
      <c r="B67" s="298"/>
      <c r="C67" s="298"/>
      <c r="D67" s="298"/>
      <c r="E67" s="298"/>
      <c r="F67" s="298"/>
      <c r="G67" s="298"/>
      <c r="H67" s="298"/>
      <c r="I67" s="298"/>
      <c r="J67" s="298"/>
      <c r="K67" s="298"/>
      <c r="L67" s="298"/>
      <c r="M67" s="298"/>
      <c r="N67" s="298"/>
    </row>
    <row r="68" spans="2:14">
      <c r="B68" s="298"/>
      <c r="C68" s="298"/>
      <c r="D68" s="298"/>
    </row>
    <row r="69" spans="2:14">
      <c r="B69" s="298"/>
      <c r="C69" s="298"/>
      <c r="D69" s="298"/>
    </row>
  </sheetData>
  <sheetProtection algorithmName="SHA-512" hashValue="w8IWcYwO+1C5yOct2RTwRlz3qAL3/hCatPLbt3Eoo8Blukpb9rODPLsTtblK8LeZ40bfPmohxUiu4DSxuZ1nfg==" saltValue="mfb7A+oc+g3wlUYi9lBQ0g==" spinCount="100000" sheet="1" objects="1" scenarios="1"/>
  <mergeCells count="4">
    <mergeCell ref="G1:J1"/>
    <mergeCell ref="L1:O2"/>
    <mergeCell ref="A1:E1"/>
    <mergeCell ref="Q1:S1"/>
  </mergeCells>
  <pageMargins left="0.7" right="0.7" top="0.75" bottom="0.75" header="0.3" footer="0.3"/>
  <pageSetup paperSize="9" orientation="portrait" horizontalDpi="360" verticalDpi="36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43A0-510B-4DB8-8CAB-7B3D0C99BE05}">
  <dimension ref="A1:XFD49"/>
  <sheetViews>
    <sheetView workbookViewId="0">
      <selection activeCell="A20" sqref="A20"/>
    </sheetView>
  </sheetViews>
  <sheetFormatPr defaultRowHeight="12.75"/>
  <cols>
    <col min="1" max="1" width="38.28515625" bestFit="1" customWidth="1"/>
    <col min="2" max="2" width="14.5703125" bestFit="1" customWidth="1"/>
    <col min="3" max="3" width="15.7109375" customWidth="1"/>
    <col min="4" max="5" width="14.42578125" bestFit="1" customWidth="1"/>
    <col min="6" max="6" width="15.85546875" bestFit="1" customWidth="1"/>
    <col min="7" max="7" width="14.42578125" bestFit="1" customWidth="1"/>
  </cols>
  <sheetData>
    <row r="1" spans="1:8">
      <c r="A1" s="372" t="s">
        <v>214</v>
      </c>
      <c r="B1" s="373"/>
      <c r="C1" s="373"/>
      <c r="D1" s="373"/>
      <c r="E1" s="373"/>
      <c r="F1" s="374"/>
    </row>
    <row r="2" spans="1:8">
      <c r="A2" s="192" t="s">
        <v>46</v>
      </c>
      <c r="B2" s="299">
        <v>100</v>
      </c>
    </row>
    <row r="3" spans="1:8">
      <c r="A3" s="192" t="s">
        <v>39</v>
      </c>
      <c r="B3" t="s">
        <v>177</v>
      </c>
    </row>
    <row r="5" spans="1:8">
      <c r="A5" s="192" t="s">
        <v>178</v>
      </c>
      <c r="B5" s="192" t="s">
        <v>194</v>
      </c>
    </row>
    <row r="6" spans="1:8">
      <c r="A6" s="192" t="s">
        <v>195</v>
      </c>
      <c r="B6" t="s">
        <v>53</v>
      </c>
      <c r="C6" t="s">
        <v>71</v>
      </c>
      <c r="D6" t="s">
        <v>117</v>
      </c>
      <c r="E6" t="s">
        <v>90</v>
      </c>
      <c r="F6" t="s">
        <v>196</v>
      </c>
    </row>
    <row r="7" spans="1:8">
      <c r="A7" s="299" t="s">
        <v>112</v>
      </c>
      <c r="B7" s="15">
        <v>257286836647.89264</v>
      </c>
      <c r="C7" s="15">
        <v>0</v>
      </c>
      <c r="D7" s="15">
        <v>173211341476.36334</v>
      </c>
      <c r="E7" s="15">
        <v>3431277834.6461935</v>
      </c>
      <c r="F7" s="15">
        <v>433929455958.90216</v>
      </c>
      <c r="G7" s="324"/>
      <c r="H7" s="15"/>
    </row>
    <row r="8" spans="1:8">
      <c r="A8" s="299" t="s">
        <v>108</v>
      </c>
      <c r="B8" s="15">
        <v>20897951397.581841</v>
      </c>
      <c r="C8" s="15">
        <v>35434389574.823097</v>
      </c>
      <c r="D8" s="15">
        <v>26320577790.125572</v>
      </c>
      <c r="E8" s="15">
        <v>29531813071.886105</v>
      </c>
      <c r="F8" s="15">
        <v>112184731834.41663</v>
      </c>
      <c r="G8" s="323"/>
      <c r="H8" s="15"/>
    </row>
    <row r="9" spans="1:8">
      <c r="A9" s="299" t="s">
        <v>113</v>
      </c>
      <c r="B9" s="15">
        <v>9188332791.0030193</v>
      </c>
      <c r="C9" s="15">
        <v>2605224124.6627297</v>
      </c>
      <c r="D9" s="15">
        <v>41579677624.212044</v>
      </c>
      <c r="E9" s="15">
        <v>36949194255.312363</v>
      </c>
      <c r="F9" s="15">
        <v>90322428795.190155</v>
      </c>
      <c r="G9" s="323"/>
      <c r="H9" s="322"/>
    </row>
    <row r="10" spans="1:8">
      <c r="A10" s="299" t="s">
        <v>110</v>
      </c>
      <c r="B10" s="15">
        <v>83732427540.558746</v>
      </c>
      <c r="C10" s="15">
        <v>0</v>
      </c>
      <c r="D10" s="15">
        <v>6481307685.242425</v>
      </c>
      <c r="E10" s="15">
        <v>0</v>
      </c>
      <c r="F10" s="15">
        <v>90213735225.801178</v>
      </c>
      <c r="G10" s="324"/>
    </row>
    <row r="11" spans="1:8">
      <c r="A11" s="299" t="s">
        <v>116</v>
      </c>
      <c r="B11" s="15">
        <v>21849312236.291882</v>
      </c>
      <c r="C11" s="15">
        <v>18569432166.719601</v>
      </c>
      <c r="D11" s="15">
        <v>36132764539.58181</v>
      </c>
      <c r="E11" s="15">
        <v>11274645031.818237</v>
      </c>
      <c r="F11" s="15">
        <v>87826153974.41153</v>
      </c>
      <c r="G11" s="324"/>
    </row>
    <row r="12" spans="1:8">
      <c r="A12" s="299" t="s">
        <v>114</v>
      </c>
      <c r="B12" s="15">
        <v>27441349124.940712</v>
      </c>
      <c r="C12" s="15">
        <v>3280468495.8314586</v>
      </c>
      <c r="D12" s="15">
        <v>21768953322.732761</v>
      </c>
      <c r="E12" s="15">
        <v>6457858526.3444262</v>
      </c>
      <c r="F12" s="15">
        <v>58948629469.849358</v>
      </c>
      <c r="G12" s="323"/>
    </row>
    <row r="13" spans="1:8">
      <c r="A13" s="299" t="s">
        <v>107</v>
      </c>
      <c r="B13" s="15">
        <v>17747698609.810272</v>
      </c>
      <c r="C13" s="15">
        <v>5948252263.8435926</v>
      </c>
      <c r="D13" s="15">
        <v>15186962647.307699</v>
      </c>
      <c r="E13" s="15">
        <v>6010194184.2785854</v>
      </c>
      <c r="F13" s="15">
        <v>44893107705.24015</v>
      </c>
      <c r="G13" s="323"/>
    </row>
    <row r="14" spans="1:8">
      <c r="A14" s="299" t="s">
        <v>106</v>
      </c>
      <c r="B14" s="15">
        <v>17747698609.810272</v>
      </c>
      <c r="C14" s="15">
        <v>5948252263.8435926</v>
      </c>
      <c r="D14" s="15">
        <v>15186962647.307699</v>
      </c>
      <c r="E14" s="15">
        <v>6010194184.2785854</v>
      </c>
      <c r="F14" s="15">
        <v>44893107705.24015</v>
      </c>
      <c r="G14" s="323"/>
      <c r="H14" s="322"/>
    </row>
    <row r="15" spans="1:8">
      <c r="A15" s="299" t="s">
        <v>115</v>
      </c>
      <c r="B15" s="15">
        <v>9110562917.7037392</v>
      </c>
      <c r="C15" s="15">
        <v>14610964140.635565</v>
      </c>
      <c r="D15" s="15">
        <v>14953808583.207882</v>
      </c>
      <c r="E15" s="15">
        <v>5516977665.5785198</v>
      </c>
      <c r="F15" s="15">
        <v>44192313307.125702</v>
      </c>
      <c r="G15" s="324"/>
    </row>
    <row r="16" spans="1:8">
      <c r="A16" s="299" t="s">
        <v>109</v>
      </c>
      <c r="B16" s="15">
        <v>2248382562.5659304</v>
      </c>
      <c r="C16" s="15">
        <v>6322485769.5281973</v>
      </c>
      <c r="D16" s="15">
        <v>2250166618.3539319</v>
      </c>
      <c r="E16" s="15">
        <v>3584902229.0832434</v>
      </c>
      <c r="F16" s="15">
        <v>14405937179.531303</v>
      </c>
      <c r="G16" s="324"/>
    </row>
    <row r="17" spans="1:7">
      <c r="A17" s="299" t="s">
        <v>111</v>
      </c>
      <c r="B17" s="15">
        <v>0</v>
      </c>
      <c r="C17" s="15">
        <v>66619093.976129033</v>
      </c>
      <c r="D17" s="15">
        <v>0</v>
      </c>
      <c r="E17" s="15">
        <v>868698033.8770541</v>
      </c>
      <c r="F17" s="15">
        <v>935317127.85318315</v>
      </c>
      <c r="G17" s="323"/>
    </row>
    <row r="18" spans="1:7">
      <c r="A18" s="299" t="s">
        <v>196</v>
      </c>
      <c r="B18" s="15">
        <v>467250552438.15906</v>
      </c>
      <c r="C18" s="15">
        <v>92786087893.863953</v>
      </c>
      <c r="D18" s="15">
        <v>353072522934.43524</v>
      </c>
      <c r="E18" s="15">
        <v>109635755017.1033</v>
      </c>
      <c r="F18" s="15">
        <v>1022744918283.5613</v>
      </c>
      <c r="G18" s="322"/>
    </row>
    <row r="20" spans="1:7">
      <c r="B20" s="2" t="s">
        <v>208</v>
      </c>
      <c r="C20" s="2" t="s">
        <v>71</v>
      </c>
      <c r="D20" s="2" t="s">
        <v>209</v>
      </c>
      <c r="E20" s="2" t="s">
        <v>90</v>
      </c>
    </row>
    <row r="21" spans="1:7">
      <c r="A21" s="2" t="s">
        <v>215</v>
      </c>
      <c r="B21" s="15">
        <f>GETPIVOTDATA("Value",$A$5,"Product","Cattle","Indicator","Enteric fermentation CH4 (CO2e)")</f>
        <v>257286836647.89264</v>
      </c>
      <c r="C21" s="15">
        <f>GETPIVOTDATA("Value",$A$5,"Product","Chicken","Indicator","Enteric fermentation CH4 (CO2e)")</f>
        <v>0</v>
      </c>
      <c r="D21" s="15">
        <f>GETPIVOTDATA("Value",$A$5,"Product","Milk","Indicator","Enteric fermentation CH4 (CO2e)")</f>
        <v>173211341476.36334</v>
      </c>
      <c r="E21" s="15">
        <f>GETPIVOTDATA("Value",$A$5,"Product","Pigs","Indicator","Enteric fermentation CH4 (CO2e)")</f>
        <v>3431277834.6461935</v>
      </c>
    </row>
    <row r="22" spans="1:7">
      <c r="A22" s="2" t="s">
        <v>216</v>
      </c>
      <c r="B22" s="15">
        <f>SUM(B8,B13,B14,B17)</f>
        <v>56393348617.202385</v>
      </c>
      <c r="C22" s="15">
        <f t="shared" ref="C22:E22" si="0">SUM(C8,C13,C14,C17)</f>
        <v>47397513196.486404</v>
      </c>
      <c r="D22" s="15">
        <f t="shared" si="0"/>
        <v>56694503084.740974</v>
      </c>
      <c r="E22" s="15">
        <f t="shared" si="0"/>
        <v>42420899474.320328</v>
      </c>
    </row>
    <row r="23" spans="1:7">
      <c r="A23" s="2" t="s">
        <v>217</v>
      </c>
      <c r="B23" s="15">
        <f>SUM(B9,B12)</f>
        <v>36629681915.943733</v>
      </c>
      <c r="C23" s="15">
        <f>SUM(C9,C12)</f>
        <v>5885692620.4941883</v>
      </c>
      <c r="D23" s="15">
        <f>SUM(D9,D12)</f>
        <v>63348630946.944809</v>
      </c>
      <c r="E23" s="15">
        <f>SUM(E9,E12)</f>
        <v>43407052781.656792</v>
      </c>
    </row>
    <row r="24" spans="1:7">
      <c r="A24" s="2" t="s">
        <v>218</v>
      </c>
      <c r="B24" s="15">
        <f>GETPIVOTDATA("Value",$A$5,"Product","Cattle","Indicator","LUC: Pasture expansion CO2 (CO2e)")</f>
        <v>83732427540.558746</v>
      </c>
      <c r="C24" s="15">
        <f>GETPIVOTDATA("Value",$A$5,"Product","Chicken","Indicator","LUC: Pasture expansion CO2 (CO2e)")</f>
        <v>0</v>
      </c>
      <c r="D24" s="15">
        <f>GETPIVOTDATA("Value",$A$5,"Product","Milk","Indicator","LUC: Pasture expansion CO2 (CO2e)")</f>
        <v>6481307685.242425</v>
      </c>
      <c r="E24" s="15">
        <f>GETPIVOTDATA("Value",$A$5,"Product","Pigs","Indicator","LUC: Pasture expansion CO2 (CO2e)")</f>
        <v>0</v>
      </c>
    </row>
    <row r="25" spans="1:7">
      <c r="A25" s="2" t="s">
        <v>219</v>
      </c>
      <c r="B25" s="15">
        <f>GETPIVOTDATA("Value",$A$5,"Product","Cattle","Indicator","LUC: soy &amp; palm CO2 (CO2e)")</f>
        <v>2248382562.5659304</v>
      </c>
      <c r="C25" s="15">
        <f>GETPIVOTDATA("Value",$A$5,"Product","Chicken","Indicator","LUC: soy &amp; palm CO2 (CO2e)")</f>
        <v>6322485769.5281973</v>
      </c>
      <c r="D25" s="15">
        <f>GETPIVOTDATA("Value",$A$5,"Product","Milk","Indicator","LUC: soy &amp; palm CO2 (CO2e)")</f>
        <v>2250166618.3539319</v>
      </c>
      <c r="E25" s="15">
        <f>GETPIVOTDATA("Value",$A$5,"Product","Pigs","Indicator","LUC: soy &amp; palm CO2 (CO2e)")</f>
        <v>3584902229.0832434</v>
      </c>
    </row>
    <row r="26" spans="1:7">
      <c r="A26" s="2" t="s">
        <v>220</v>
      </c>
      <c r="B26" s="15">
        <f>GETPIVOTDATA("Value",$A$5,"Product","Cattle","Indicator","Postfarm CO2 (CO2e)")</f>
        <v>21849312236.291882</v>
      </c>
      <c r="C26" s="15">
        <f>GETPIVOTDATA("Value",$A$5,"Product","Chicken","Indicator","Postfarm CO2 (CO2e)")</f>
        <v>18569432166.719601</v>
      </c>
      <c r="D26" s="15">
        <f>GETPIVOTDATA("Value",$A$5,"Product","Milk","Indicator","Postfarm CO2 (CO2e)")</f>
        <v>36132764539.58181</v>
      </c>
      <c r="E26" s="15">
        <f>GETPIVOTDATA("Value",$A$5,"Product","Pigs","Indicator","Postfarm CO2 (CO2e)")</f>
        <v>11274645031.818237</v>
      </c>
    </row>
    <row r="27" spans="1:7">
      <c r="A27" s="2" t="s">
        <v>221</v>
      </c>
      <c r="B27" s="15">
        <f>GETPIVOTDATA("Value",$A$5,"Product","Cattle","Indicator","Direct &amp; Indirect energy CO2 (CO2e)")</f>
        <v>9110562917.7037392</v>
      </c>
      <c r="C27" s="15">
        <f>GETPIVOTDATA("Value",$A$5,"Product","Chicken","Indicator","Direct &amp; Indirect energy CO2 (CO2e)")</f>
        <v>14610964140.635565</v>
      </c>
      <c r="D27" s="15">
        <f>GETPIVOTDATA("Value",$A$5,"Product","Milk","Indicator","Direct &amp; Indirect energy CO2 (CO2e)")</f>
        <v>14953808583.207882</v>
      </c>
      <c r="E27" s="15">
        <f>GETPIVOTDATA("Value",$A$5,"Product","Pigs","Indicator","Direct &amp; Indirect energy CO2 (CO2e)")</f>
        <v>5516977665.5785198</v>
      </c>
      <c r="F27" s="15"/>
    </row>
    <row r="28" spans="1:7">
      <c r="B28" s="15"/>
      <c r="C28" s="15"/>
      <c r="D28" s="15"/>
      <c r="E28" s="15"/>
      <c r="F28" s="15"/>
    </row>
    <row r="30" spans="1:7">
      <c r="B30" s="2" t="s">
        <v>71</v>
      </c>
      <c r="C30" s="2" t="s">
        <v>90</v>
      </c>
      <c r="D30" s="2" t="s">
        <v>209</v>
      </c>
      <c r="E30" s="2" t="s">
        <v>208</v>
      </c>
      <c r="F30" s="89"/>
    </row>
    <row r="31" spans="1:7">
      <c r="A31" s="2" t="s">
        <v>215</v>
      </c>
      <c r="B31" s="15">
        <f>C21</f>
        <v>0</v>
      </c>
      <c r="C31" s="15">
        <f>E21</f>
        <v>3431277834.6461935</v>
      </c>
      <c r="D31" s="15">
        <f>D21</f>
        <v>173211341476.36334</v>
      </c>
      <c r="E31" s="15">
        <f>B21</f>
        <v>257286836647.89264</v>
      </c>
      <c r="F31" s="42"/>
      <c r="G31" s="15"/>
    </row>
    <row r="32" spans="1:7">
      <c r="A32" s="2" t="s">
        <v>216</v>
      </c>
      <c r="B32" s="15">
        <f t="shared" ref="B32:B37" si="1">C22</f>
        <v>47397513196.486404</v>
      </c>
      <c r="C32" s="15">
        <f t="shared" ref="C32:C37" si="2">E22</f>
        <v>42420899474.320328</v>
      </c>
      <c r="D32" s="15">
        <f t="shared" ref="D32:D37" si="3">D22</f>
        <v>56694503084.740974</v>
      </c>
      <c r="E32" s="15">
        <f t="shared" ref="E32:E37" si="4">B22</f>
        <v>56393348617.202385</v>
      </c>
      <c r="F32" s="42"/>
      <c r="G32" s="15"/>
    </row>
    <row r="33" spans="1:7">
      <c r="A33" s="2" t="s">
        <v>217</v>
      </c>
      <c r="B33" s="15">
        <f t="shared" si="1"/>
        <v>5885692620.4941883</v>
      </c>
      <c r="C33" s="15">
        <f t="shared" si="2"/>
        <v>43407052781.656792</v>
      </c>
      <c r="D33" s="15">
        <f t="shared" si="3"/>
        <v>63348630946.944809</v>
      </c>
      <c r="E33" s="15">
        <f t="shared" si="4"/>
        <v>36629681915.943733</v>
      </c>
      <c r="F33" s="42"/>
      <c r="G33" s="15"/>
    </row>
    <row r="34" spans="1:7">
      <c r="A34" s="2" t="s">
        <v>218</v>
      </c>
      <c r="B34" s="15">
        <f t="shared" si="1"/>
        <v>0</v>
      </c>
      <c r="C34" s="15">
        <f t="shared" si="2"/>
        <v>0</v>
      </c>
      <c r="D34" s="15">
        <f t="shared" si="3"/>
        <v>6481307685.242425</v>
      </c>
      <c r="E34" s="15">
        <f t="shared" si="4"/>
        <v>83732427540.558746</v>
      </c>
      <c r="F34" s="42"/>
      <c r="G34" s="15"/>
    </row>
    <row r="35" spans="1:7">
      <c r="A35" s="2" t="s">
        <v>219</v>
      </c>
      <c r="B35" s="15">
        <f t="shared" si="1"/>
        <v>6322485769.5281973</v>
      </c>
      <c r="C35" s="15">
        <f t="shared" si="2"/>
        <v>3584902229.0832434</v>
      </c>
      <c r="D35" s="15">
        <f t="shared" si="3"/>
        <v>2250166618.3539319</v>
      </c>
      <c r="E35" s="15">
        <f t="shared" si="4"/>
        <v>2248382562.5659304</v>
      </c>
      <c r="F35" s="42"/>
      <c r="G35" s="15"/>
    </row>
    <row r="36" spans="1:7">
      <c r="A36" s="2" t="s">
        <v>220</v>
      </c>
      <c r="B36" s="15">
        <f t="shared" si="1"/>
        <v>18569432166.719601</v>
      </c>
      <c r="C36" s="15">
        <f t="shared" si="2"/>
        <v>11274645031.818237</v>
      </c>
      <c r="D36" s="15">
        <f t="shared" si="3"/>
        <v>36132764539.58181</v>
      </c>
      <c r="E36" s="15">
        <f t="shared" si="4"/>
        <v>21849312236.291882</v>
      </c>
      <c r="F36" s="42"/>
      <c r="G36" s="15"/>
    </row>
    <row r="37" spans="1:7">
      <c r="A37" s="2" t="s">
        <v>221</v>
      </c>
      <c r="B37" s="15">
        <f t="shared" si="1"/>
        <v>14610964140.635565</v>
      </c>
      <c r="C37" s="15">
        <f t="shared" si="2"/>
        <v>5516977665.5785198</v>
      </c>
      <c r="D37" s="15">
        <f t="shared" si="3"/>
        <v>14953808583.207882</v>
      </c>
      <c r="E37" s="15">
        <f t="shared" si="4"/>
        <v>9110562917.7037392</v>
      </c>
      <c r="F37" s="42"/>
      <c r="G37" s="15"/>
    </row>
    <row r="38" spans="1:7">
      <c r="A38" s="89" t="s">
        <v>182</v>
      </c>
      <c r="B38" s="15">
        <f>SUM(B31:B37)</f>
        <v>92786087893.863953</v>
      </c>
      <c r="C38" s="15">
        <f t="shared" ref="C38:E38" si="5">SUM(C31:C37)</f>
        <v>109635755017.10332</v>
      </c>
      <c r="D38" s="15">
        <f t="shared" si="5"/>
        <v>353072522934.43518</v>
      </c>
      <c r="E38" s="15">
        <f t="shared" si="5"/>
        <v>467250552438.15906</v>
      </c>
      <c r="F38" s="15"/>
    </row>
    <row r="40" spans="1:7">
      <c r="B40" s="2" t="s">
        <v>71</v>
      </c>
      <c r="C40" s="2" t="s">
        <v>90</v>
      </c>
      <c r="D40" s="2" t="s">
        <v>209</v>
      </c>
      <c r="E40" s="2" t="s">
        <v>208</v>
      </c>
    </row>
    <row r="41" spans="1:7">
      <c r="A41" s="2" t="s">
        <v>215</v>
      </c>
      <c r="B41" s="42">
        <f>B31/B38</f>
        <v>0</v>
      </c>
      <c r="C41" s="42">
        <f t="shared" ref="C41:E41" si="6">C31/C38</f>
        <v>3.129706941053044E-2</v>
      </c>
      <c r="D41" s="42">
        <f t="shared" si="6"/>
        <v>0.4905828979179111</v>
      </c>
      <c r="E41" s="42">
        <f t="shared" si="6"/>
        <v>0.55063998384880397</v>
      </c>
    </row>
    <row r="42" spans="1:7">
      <c r="A42" s="2" t="s">
        <v>216</v>
      </c>
      <c r="B42" s="42">
        <f>B32/B38</f>
        <v>0.51082564501160366</v>
      </c>
      <c r="C42" s="42">
        <f t="shared" ref="C42:E42" si="7">C32/C38</f>
        <v>0.38692577496914771</v>
      </c>
      <c r="D42" s="42">
        <f t="shared" si="7"/>
        <v>0.16057466781483029</v>
      </c>
      <c r="E42" s="42">
        <f t="shared" si="7"/>
        <v>0.12069188216672272</v>
      </c>
    </row>
    <row r="43" spans="1:7">
      <c r="A43" s="2" t="s">
        <v>217</v>
      </c>
      <c r="B43" s="42">
        <f>B33/B38</f>
        <v>6.3432921401177164E-2</v>
      </c>
      <c r="C43" s="42">
        <f t="shared" ref="C43:E43" si="8">C33/C38</f>
        <v>0.39592058972809768</v>
      </c>
      <c r="D43" s="42">
        <f t="shared" si="8"/>
        <v>0.17942101645419889</v>
      </c>
      <c r="E43" s="42">
        <f t="shared" si="8"/>
        <v>7.8394090118901888E-2</v>
      </c>
    </row>
    <row r="44" spans="1:7">
      <c r="A44" s="2" t="s">
        <v>218</v>
      </c>
      <c r="B44" s="42">
        <f>B34/B38</f>
        <v>0</v>
      </c>
      <c r="C44" s="42">
        <f t="shared" ref="C44:E44" si="9">C34/C38</f>
        <v>0</v>
      </c>
      <c r="D44" s="42">
        <f t="shared" si="9"/>
        <v>1.8356873628611395E-2</v>
      </c>
      <c r="E44" s="42">
        <f t="shared" si="9"/>
        <v>0.17920241528583489</v>
      </c>
    </row>
    <row r="45" spans="1:7">
      <c r="A45" s="2" t="s">
        <v>219</v>
      </c>
      <c r="B45" s="42">
        <f>B35/B38</f>
        <v>6.8140449856667687E-2</v>
      </c>
      <c r="C45" s="42">
        <f t="shared" ref="C45:E45" si="10">C35/C38</f>
        <v>3.269829471712029E-2</v>
      </c>
      <c r="D45" s="42">
        <f t="shared" si="10"/>
        <v>6.3731003467856467E-3</v>
      </c>
      <c r="E45" s="42">
        <f t="shared" si="10"/>
        <v>4.8119420101991328E-3</v>
      </c>
    </row>
    <row r="46" spans="1:7">
      <c r="A46" s="2" t="s">
        <v>220</v>
      </c>
      <c r="B46" s="42">
        <f>B36/B38</f>
        <v>0.20013164245011367</v>
      </c>
      <c r="C46" s="42">
        <f t="shared" ref="C46:E46" si="11">C36/C38</f>
        <v>0.10283730002187132</v>
      </c>
      <c r="D46" s="42">
        <f t="shared" si="11"/>
        <v>0.10233808125106238</v>
      </c>
      <c r="E46" s="42">
        <f t="shared" si="11"/>
        <v>4.6761447626503673E-2</v>
      </c>
    </row>
    <row r="47" spans="1:7">
      <c r="A47" s="2" t="s">
        <v>221</v>
      </c>
      <c r="B47" s="42">
        <f>B37/B38</f>
        <v>0.15746934128043785</v>
      </c>
      <c r="C47" s="42">
        <f t="shared" ref="C47:E47" si="12">C37/C38</f>
        <v>5.0320971153232488E-2</v>
      </c>
      <c r="D47" s="42">
        <f t="shared" si="12"/>
        <v>4.2353362586600295E-2</v>
      </c>
      <c r="E47" s="42">
        <f t="shared" si="12"/>
        <v>1.9498238943033736E-2</v>
      </c>
    </row>
    <row r="48" spans="1:7">
      <c r="A48" s="89" t="s">
        <v>182</v>
      </c>
      <c r="B48" s="15"/>
      <c r="C48" s="15"/>
      <c r="D48" s="15"/>
      <c r="E48" s="15"/>
    </row>
    <row r="49" spans="2:5 16384:16384">
      <c r="B49" s="42"/>
      <c r="C49" s="42"/>
      <c r="D49" s="42"/>
      <c r="E49" s="42"/>
      <c r="XFD49" s="42"/>
    </row>
  </sheetData>
  <sheetProtection algorithmName="SHA-512" hashValue="Fn48EeRq/+WBga6tpcZr2v/gz4N2CW7PqtGypZWfPej1SyF716vKYdVb4CW8Gpr3kNZf09Zj6a14ulkJqxpy/w==" saltValue="DpJ3JT2oro08FO3rRT6C3g==" spinCount="100000" sheet="1" objects="1" scenarios="1"/>
  <mergeCells count="1">
    <mergeCell ref="A1:F1"/>
  </mergeCell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A078-0E88-4CC5-9958-ECB5A343180A}">
  <dimension ref="A1:E35"/>
  <sheetViews>
    <sheetView workbookViewId="0">
      <selection activeCell="D14" sqref="D14"/>
    </sheetView>
  </sheetViews>
  <sheetFormatPr defaultRowHeight="12.75"/>
  <cols>
    <col min="1" max="1" width="36.5703125" customWidth="1"/>
    <col min="2" max="2" width="14.5703125" bestFit="1" customWidth="1"/>
    <col min="3" max="4" width="13.42578125" bestFit="1" customWidth="1"/>
    <col min="5" max="5" width="14.42578125" bestFit="1" customWidth="1"/>
    <col min="6" max="6" width="15.85546875" bestFit="1" customWidth="1"/>
  </cols>
  <sheetData>
    <row r="1" spans="1:5">
      <c r="A1" s="372" t="s">
        <v>222</v>
      </c>
      <c r="B1" s="373"/>
      <c r="C1" s="373"/>
      <c r="D1" s="373"/>
      <c r="E1" s="374"/>
    </row>
    <row r="2" spans="1:5">
      <c r="A2" s="192" t="s">
        <v>43</v>
      </c>
      <c r="B2" t="s">
        <v>52</v>
      </c>
    </row>
    <row r="4" spans="1:5">
      <c r="A4" s="192" t="s">
        <v>178</v>
      </c>
      <c r="B4" s="192" t="s">
        <v>194</v>
      </c>
    </row>
    <row r="5" spans="1:5">
      <c r="A5" s="192" t="s">
        <v>195</v>
      </c>
      <c r="B5" t="s">
        <v>53</v>
      </c>
      <c r="C5" t="s">
        <v>71</v>
      </c>
      <c r="D5" t="s">
        <v>90</v>
      </c>
      <c r="E5" t="s">
        <v>196</v>
      </c>
    </row>
    <row r="6" spans="1:5">
      <c r="A6" s="299" t="s">
        <v>101</v>
      </c>
      <c r="B6" s="15">
        <v>626452560859.30115</v>
      </c>
      <c r="C6" s="15">
        <v>42147644363.634483</v>
      </c>
      <c r="D6" s="15">
        <v>50770173476.846207</v>
      </c>
      <c r="E6" s="15">
        <v>719370378699.78186</v>
      </c>
    </row>
    <row r="7" spans="1:5">
      <c r="A7" s="299" t="s">
        <v>196</v>
      </c>
      <c r="B7" s="15">
        <v>626452560859.30115</v>
      </c>
      <c r="C7" s="15">
        <v>42147644363.634483</v>
      </c>
      <c r="D7" s="15">
        <v>50770173476.846207</v>
      </c>
      <c r="E7" s="15">
        <v>719370378699.78186</v>
      </c>
    </row>
    <row r="9" spans="1:5">
      <c r="B9" s="42">
        <f>GETPIVOTDATA("Value",$A$4,"Product","Cattle","Indicator","Total GHGs (CO2e)")/GETPIVOTDATA("Value",$A$4,"Indicator","Total GHGs (CO2e)")</f>
        <v>0.87083452336691425</v>
      </c>
      <c r="C9" s="42">
        <f>GETPIVOTDATA("Value",$A$4,"Product","Chicken","Indicator","Total GHGs (CO2e)")/GETPIVOTDATA("Value",$A$4,"Indicator","Total GHGs (CO2e)")</f>
        <v>5.8589630059294052E-2</v>
      </c>
      <c r="D9" s="42">
        <f>GETPIVOTDATA("Value",$A$4,"Product","Pigs","Indicator","Total GHGs (CO2e)")/GETPIVOTDATA("Value",$A$4,"Indicator","Total GHGs (CO2e)")</f>
        <v>7.0575846573791651E-2</v>
      </c>
    </row>
    <row r="11" spans="1:5">
      <c r="A11" s="192" t="s">
        <v>43</v>
      </c>
      <c r="B11" t="s">
        <v>52</v>
      </c>
    </row>
    <row r="13" spans="1:5">
      <c r="A13" s="192" t="s">
        <v>195</v>
      </c>
      <c r="B13" t="s">
        <v>178</v>
      </c>
    </row>
    <row r="14" spans="1:5">
      <c r="A14" s="299" t="s">
        <v>112</v>
      </c>
      <c r="B14" s="15">
        <v>439638397435.37524</v>
      </c>
      <c r="D14" s="42"/>
    </row>
    <row r="15" spans="1:5">
      <c r="A15" s="299" t="s">
        <v>110</v>
      </c>
      <c r="B15" s="15">
        <v>91538484322.548904</v>
      </c>
      <c r="D15" s="42"/>
    </row>
    <row r="16" spans="1:5">
      <c r="A16" s="299" t="s">
        <v>113</v>
      </c>
      <c r="B16" s="15">
        <v>42213205279.008018</v>
      </c>
      <c r="D16" s="42"/>
    </row>
    <row r="17" spans="1:4">
      <c r="A17" s="299" t="s">
        <v>108</v>
      </c>
      <c r="B17" s="15">
        <v>39058713209.575485</v>
      </c>
      <c r="D17" s="42"/>
    </row>
    <row r="18" spans="1:4">
      <c r="A18" s="299" t="s">
        <v>116</v>
      </c>
      <c r="B18" s="15">
        <v>28993313488.842621</v>
      </c>
      <c r="D18" s="42"/>
    </row>
    <row r="19" spans="1:4">
      <c r="A19" s="299" t="s">
        <v>114</v>
      </c>
      <c r="B19" s="15">
        <v>20428804727.560509</v>
      </c>
      <c r="D19" s="42"/>
    </row>
    <row r="20" spans="1:4">
      <c r="A20" s="299" t="s">
        <v>107</v>
      </c>
      <c r="B20" s="15">
        <v>18354077784.257355</v>
      </c>
      <c r="D20" s="42"/>
    </row>
    <row r="21" spans="1:4">
      <c r="A21" s="299" t="s">
        <v>106</v>
      </c>
      <c r="B21" s="15">
        <v>18354077784.257355</v>
      </c>
      <c r="D21" s="42"/>
    </row>
    <row r="22" spans="1:4">
      <c r="A22" s="299" t="s">
        <v>115</v>
      </c>
      <c r="B22" s="15">
        <v>15225259383.872992</v>
      </c>
      <c r="D22" s="42"/>
    </row>
    <row r="23" spans="1:4">
      <c r="A23" s="299" t="s">
        <v>109</v>
      </c>
      <c r="B23" s="15">
        <v>5445882077.6568356</v>
      </c>
      <c r="D23" s="42"/>
    </row>
    <row r="24" spans="1:4">
      <c r="A24" s="299" t="s">
        <v>111</v>
      </c>
      <c r="B24" s="15">
        <v>120163206.82666668</v>
      </c>
      <c r="D24" s="42"/>
    </row>
    <row r="25" spans="1:4">
      <c r="A25" s="299" t="s">
        <v>196</v>
      </c>
      <c r="B25" s="15">
        <v>719370378699.7821</v>
      </c>
    </row>
    <row r="28" spans="1:4">
      <c r="A28" s="2" t="s">
        <v>215</v>
      </c>
      <c r="B28" s="15">
        <f>GETPIVOTDATA("Value",$A$13,"Indicator","Enteric fermentation CH4 (CO2e)")</f>
        <v>439638397435.37524</v>
      </c>
      <c r="C28" s="42">
        <f>B28/B35</f>
        <v>0.6111433142826852</v>
      </c>
    </row>
    <row r="29" spans="1:4">
      <c r="A29" s="2" t="s">
        <v>216</v>
      </c>
      <c r="B29" s="15">
        <f>SUM(B17,B20,B21,B24)</f>
        <v>75887031984.916855</v>
      </c>
      <c r="C29" s="42">
        <f>B29/B35</f>
        <v>0.10549090459087017</v>
      </c>
    </row>
    <row r="30" spans="1:4">
      <c r="A30" s="2" t="s">
        <v>217</v>
      </c>
      <c r="B30" s="15">
        <f>SUM(B16,B19)</f>
        <v>62642010006.568527</v>
      </c>
      <c r="C30" s="42">
        <f>B30/B35</f>
        <v>8.7078939947166187E-2</v>
      </c>
    </row>
    <row r="31" spans="1:4">
      <c r="A31" s="2" t="s">
        <v>218</v>
      </c>
      <c r="B31" s="15">
        <f>GETPIVOTDATA("Value",$A$13,"Indicator","LUC: Pasture expansion CO2 (CO2e)")</f>
        <v>91538484322.548904</v>
      </c>
      <c r="C31" s="42">
        <f>B31/B35</f>
        <v>0.12724805890395308</v>
      </c>
    </row>
    <row r="32" spans="1:4">
      <c r="A32" s="2" t="s">
        <v>219</v>
      </c>
      <c r="B32" s="15">
        <f>GETPIVOTDATA("Value",$A$13,"Indicator","LUC: soy &amp; palm CO2 (CO2e)")</f>
        <v>5445882077.6568356</v>
      </c>
      <c r="C32" s="42">
        <f>B32/B35</f>
        <v>7.5703451780985672E-3</v>
      </c>
    </row>
    <row r="33" spans="1:3">
      <c r="A33" s="2" t="s">
        <v>220</v>
      </c>
      <c r="B33" s="15">
        <f>GETPIVOTDATA("Value",$A$13,"Indicator","Postfarm CO2 (CO2e)")</f>
        <v>28993313488.842621</v>
      </c>
      <c r="C33" s="42">
        <f>B33/B35</f>
        <v>4.0303735526678562E-2</v>
      </c>
    </row>
    <row r="34" spans="1:3">
      <c r="A34" s="2" t="s">
        <v>221</v>
      </c>
      <c r="B34" s="15">
        <f>GETPIVOTDATA("Value",$A$13,"Indicator","Direct &amp; Indirect energy CO2 (CO2e)")</f>
        <v>15225259383.872992</v>
      </c>
      <c r="C34" s="42">
        <f>B34/B35</f>
        <v>2.1164701570548006E-2</v>
      </c>
    </row>
    <row r="35" spans="1:3">
      <c r="A35" s="89" t="s">
        <v>182</v>
      </c>
      <c r="B35">
        <f>GETPIVOTDATA("Value",$A$13)</f>
        <v>719370378699.7821</v>
      </c>
    </row>
  </sheetData>
  <sheetProtection algorithmName="SHA-512" hashValue="3xGPBBBsU6rwYV/6sBBdoaV4Ly0fNJXe99mVmyyrb8ijeG5pFUXTl6HSHBhX9/eGmT8q/+s5i8EVtLs8DGN7ww==" saltValue="OnsR7acVZe4atCLjaLCVeQ==" spinCount="100000" sheet="1" objects="1" scenarios="1"/>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AE6CC240AEF34DBB014A9B4A59D0D7" ma:contentTypeVersion="15" ma:contentTypeDescription="Create a new document." ma:contentTypeScope="" ma:versionID="32f931529ed7f0bddfbe6bd93b0f5113">
  <xsd:schema xmlns:xsd="http://www.w3.org/2001/XMLSchema" xmlns:xs="http://www.w3.org/2001/XMLSchema" xmlns:p="http://schemas.microsoft.com/office/2006/metadata/properties" xmlns:ns2="80dae56d-bd1f-4950-a58a-2e676f5645b0" xmlns:ns3="3901f9be-8a20-4ae5-be04-ca2c9c62f6cc" targetNamespace="http://schemas.microsoft.com/office/2006/metadata/properties" ma:root="true" ma:fieldsID="42d0a92dbc9b175c16bc252b0bdb4d97" ns2:_="" ns3:_="">
    <xsd:import namespace="80dae56d-bd1f-4950-a58a-2e676f5645b0"/>
    <xsd:import namespace="3901f9be-8a20-4ae5-be04-ca2c9c62f6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ae56d-bd1f-4950-a58a-2e676f564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5b04ae-3e76-49f2-a403-d9225aabd3e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01f9be-8a20-4ae5-be04-ca2c9c62f6c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f8f89d-b809-4c37-9097-c3208a69d011}" ma:internalName="TaxCatchAll" ma:showField="CatchAllData" ma:web="3901f9be-8a20-4ae5-be04-ca2c9c62f6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01f9be-8a20-4ae5-be04-ca2c9c62f6cc" xsi:nil="true"/>
    <lcf76f155ced4ddcb4097134ff3c332f xmlns="80dae56d-bd1f-4950-a58a-2e676f5645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19B525-86FF-4233-8DE3-58223DDE5708}"/>
</file>

<file path=customXml/itemProps2.xml><?xml version="1.0" encoding="utf-8"?>
<ds:datastoreItem xmlns:ds="http://schemas.openxmlformats.org/officeDocument/2006/customXml" ds:itemID="{C04C0464-06D8-4D98-A8AF-C807D746804D}"/>
</file>

<file path=customXml/itemProps3.xml><?xml version="1.0" encoding="utf-8"?>
<ds:datastoreItem xmlns:ds="http://schemas.openxmlformats.org/officeDocument/2006/customXml" ds:itemID="{05E6A7B1-3AE4-41A2-91CB-A9E1B907BE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Rubén</dc:creator>
  <cp:keywords/>
  <dc:description/>
  <cp:lastModifiedBy>Caela Johnson</cp:lastModifiedBy>
  <cp:revision/>
  <dcterms:created xsi:type="dcterms:W3CDTF">2016-12-21T02:34:35Z</dcterms:created>
  <dcterms:modified xsi:type="dcterms:W3CDTF">2025-10-15T14:22:02Z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0x01010018AE6CC240AEF34DBB014A9B4A59D0D7</vt:lpwstr>
  </property>
  <property fmtid="{D5CDD505-2E9C-101B-9397-08002B2CF9AE}" pid="3" name="MediaServiceImageTags">
    <vt:lpwstr/>
  </property>
</Properties>
</file>